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8535" activeTab="0"/>
  </bookViews>
  <sheets>
    <sheet name="úvěry" sheetId="1" r:id="rId1"/>
    <sheet name="výpočet splátek" sheetId="2" r:id="rId2"/>
  </sheets>
  <definedNames/>
  <calcPr fullCalcOnLoad="1"/>
</workbook>
</file>

<file path=xl/sharedStrings.xml><?xml version="1.0" encoding="utf-8"?>
<sst xmlns="http://schemas.openxmlformats.org/spreadsheetml/2006/main" count="100" uniqueCount="54">
  <si>
    <t>PŘEHLED ÚVĚRŮ MĚSTA ČESKÝ KRUMLOV</t>
  </si>
  <si>
    <t>Splatnost</t>
  </si>
  <si>
    <t>Sazba</t>
  </si>
  <si>
    <t>Úvěry</t>
  </si>
  <si>
    <t>OD</t>
  </si>
  <si>
    <t>DO</t>
  </si>
  <si>
    <t>DNÍ</t>
  </si>
  <si>
    <t>ČÁSTKA V KČ</t>
  </si>
  <si>
    <t>Úroky</t>
  </si>
  <si>
    <t>Splátky jistiny</t>
  </si>
  <si>
    <t>Anuita</t>
  </si>
  <si>
    <t>KB 10 mil. Kč</t>
  </si>
  <si>
    <t>investiční úvěr</t>
  </si>
  <si>
    <t>Investiční úvěr - 10 mil. Kč (2001)</t>
  </si>
  <si>
    <t>Investiční úvěr - 20 mil. Kč (2005)</t>
  </si>
  <si>
    <t>Úvěr na Klášter minoritů (2005)</t>
  </si>
  <si>
    <t>jistina</t>
  </si>
  <si>
    <t>úrok</t>
  </si>
  <si>
    <t>kvartálně</t>
  </si>
  <si>
    <t>zůstatek</t>
  </si>
  <si>
    <t>ročně</t>
  </si>
  <si>
    <t>rok</t>
  </si>
  <si>
    <t>KLÁŠTER :</t>
  </si>
  <si>
    <t>Úvěr 2005 :</t>
  </si>
  <si>
    <t>Úvěr 2006 :</t>
  </si>
  <si>
    <t>Úvěr na investiční akce (2006)</t>
  </si>
  <si>
    <t>ORG 230</t>
  </si>
  <si>
    <t>ORG 231</t>
  </si>
  <si>
    <t>ORG 206</t>
  </si>
  <si>
    <t>ORG 227</t>
  </si>
  <si>
    <t>Celkem</t>
  </si>
  <si>
    <t>ORG</t>
  </si>
  <si>
    <t>1M Pribor+0,9%</t>
  </si>
  <si>
    <t>7D Pribor+1,0%</t>
  </si>
  <si>
    <t>3,62%**</t>
  </si>
  <si>
    <t>ORG 240</t>
  </si>
  <si>
    <t>Kontokoretní úvěr KB (20 mil. Kč)</t>
  </si>
  <si>
    <t>Splátky úvěrů</t>
  </si>
  <si>
    <t>Kontokoretní úvěr ČSOB (25 mil. Kč)</t>
  </si>
  <si>
    <t>3,62%*</t>
  </si>
  <si>
    <t>* do 25.3.2012</t>
  </si>
  <si>
    <t>** do 25.3.2012</t>
  </si>
  <si>
    <t>Úvěr na investiční akce - 17 mil. Kč (2012)</t>
  </si>
  <si>
    <t>****** od 1.4.2012   3M-PRIBOR+0,35%</t>
  </si>
  <si>
    <t>Zůstatek 31.12.2014</t>
  </si>
  <si>
    <t>1,75%******</t>
  </si>
  <si>
    <t>Úvěr 2012 :</t>
  </si>
  <si>
    <t>ORG ???</t>
  </si>
  <si>
    <t>***do 29.9.2012    1R PRIBOR+0,01%</t>
  </si>
  <si>
    <t>****do 22.9.2012   1R PRIBOR+0,04%</t>
  </si>
  <si>
    <t>1,77%****</t>
  </si>
  <si>
    <t>Zůstatek k 1.1.2012</t>
  </si>
  <si>
    <t>1,169%*****</t>
  </si>
  <si>
    <t>*****do 28.2.2012   3M PRIBOR+0,019%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</si>
</sst>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  <numFmt numFmtId="206" formatCode="dd/mm/yy;@"/>
    <numFmt numFmtId="207" formatCode="d/m/yy;@"/>
    <numFmt numFmtId="208" formatCode="d/mmmm\ yyyy"/>
    <numFmt numFmtId="209" formatCode="d/m/yy"/>
    <numFmt numFmtId="210" formatCode="#,##0.00_ ;\-#,##0.00\ "/>
    <numFmt numFmtId="211" formatCode="mmm/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0"/>
      <color indexed="12"/>
      <name val="Arial CE"/>
      <family val="0"/>
    </font>
    <font>
      <b/>
      <u val="single"/>
      <sz val="14"/>
      <name val="Arial CE"/>
      <family val="0"/>
    </font>
    <font>
      <b/>
      <sz val="12"/>
      <name val="Arial CE"/>
      <family val="0"/>
    </font>
    <font>
      <sz val="10"/>
      <color indexed="12"/>
      <name val="Arial CE"/>
      <family val="2"/>
    </font>
    <font>
      <sz val="8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9" fontId="0" fillId="0" borderId="5" xfId="0" applyNumberFormat="1" applyFont="1" applyBorder="1" applyAlignment="1">
      <alignment/>
    </xf>
    <xf numFmtId="209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right"/>
    </xf>
    <xf numFmtId="210" fontId="0" fillId="0" borderId="8" xfId="0" applyNumberFormat="1" applyFont="1" applyBorder="1" applyAlignment="1">
      <alignment/>
    </xf>
    <xf numFmtId="210" fontId="0" fillId="0" borderId="9" xfId="0" applyNumberFormat="1" applyFont="1" applyBorder="1" applyAlignment="1">
      <alignment/>
    </xf>
    <xf numFmtId="210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09" fontId="0" fillId="0" borderId="11" xfId="0" applyNumberFormat="1" applyFont="1" applyBorder="1" applyAlignment="1">
      <alignment/>
    </xf>
    <xf numFmtId="209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 horizontal="right"/>
    </xf>
    <xf numFmtId="9" fontId="0" fillId="0" borderId="0" xfId="20" applyAlignment="1">
      <alignment/>
    </xf>
    <xf numFmtId="44" fontId="0" fillId="0" borderId="0" xfId="18" applyAlignment="1">
      <alignment/>
    </xf>
    <xf numFmtId="0" fontId="0" fillId="0" borderId="14" xfId="0" applyBorder="1" applyAlignment="1">
      <alignment/>
    </xf>
    <xf numFmtId="9" fontId="0" fillId="0" borderId="14" xfId="20" applyBorder="1" applyAlignment="1">
      <alignment/>
    </xf>
    <xf numFmtId="10" fontId="0" fillId="0" borderId="14" xfId="2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4" fillId="0" borderId="14" xfId="18" applyFont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210" fontId="7" fillId="0" borderId="6" xfId="0" applyNumberFormat="1" applyFont="1" applyBorder="1" applyAlignment="1">
      <alignment/>
    </xf>
    <xf numFmtId="210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/>
    </xf>
    <xf numFmtId="44" fontId="7" fillId="0" borderId="14" xfId="18" applyFont="1" applyBorder="1" applyAlignment="1">
      <alignment/>
    </xf>
    <xf numFmtId="3" fontId="7" fillId="0" borderId="14" xfId="0" applyNumberFormat="1" applyFont="1" applyBorder="1" applyAlignment="1">
      <alignment/>
    </xf>
    <xf numFmtId="42" fontId="4" fillId="0" borderId="14" xfId="18" applyNumberFormat="1" applyFont="1" applyBorder="1" applyAlignment="1">
      <alignment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210" fontId="4" fillId="0" borderId="9" xfId="0" applyNumberFormat="1" applyFont="1" applyBorder="1" applyAlignment="1">
      <alignment/>
    </xf>
    <xf numFmtId="210" fontId="4" fillId="0" borderId="1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210" fontId="4" fillId="0" borderId="16" xfId="0" applyNumberFormat="1" applyFont="1" applyBorder="1" applyAlignment="1">
      <alignment horizontal="center"/>
    </xf>
    <xf numFmtId="210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/>
    </xf>
    <xf numFmtId="0" fontId="6" fillId="2" borderId="17" xfId="0" applyFont="1" applyFill="1" applyBorder="1" applyAlignment="1">
      <alignment/>
    </xf>
    <xf numFmtId="0" fontId="0" fillId="0" borderId="18" xfId="0" applyBorder="1" applyAlignment="1">
      <alignment/>
    </xf>
    <xf numFmtId="9" fontId="0" fillId="0" borderId="18" xfId="20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2" xfId="20" applyBorder="1" applyAlignment="1">
      <alignment/>
    </xf>
    <xf numFmtId="0" fontId="7" fillId="0" borderId="22" xfId="0" applyFont="1" applyBorder="1" applyAlignment="1">
      <alignment/>
    </xf>
    <xf numFmtId="44" fontId="4" fillId="0" borderId="22" xfId="18" applyFont="1" applyBorder="1" applyAlignment="1">
      <alignment/>
    </xf>
    <xf numFmtId="0" fontId="0" fillId="0" borderId="23" xfId="0" applyBorder="1" applyAlignment="1">
      <alignment/>
    </xf>
    <xf numFmtId="3" fontId="0" fillId="0" borderId="22" xfId="0" applyNumberFormat="1" applyBorder="1" applyAlignment="1">
      <alignment/>
    </xf>
    <xf numFmtId="0" fontId="10" fillId="0" borderId="15" xfId="0" applyFont="1" applyBorder="1" applyAlignment="1">
      <alignment/>
    </xf>
    <xf numFmtId="44" fontId="4" fillId="0" borderId="14" xfId="0" applyNumberFormat="1" applyFont="1" applyBorder="1" applyAlignment="1">
      <alignment/>
    </xf>
    <xf numFmtId="210" fontId="4" fillId="0" borderId="8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00" fontId="5" fillId="0" borderId="14" xfId="0" applyNumberFormat="1" applyFont="1" applyFill="1" applyBorder="1" applyAlignment="1">
      <alignment horizontal="right" vertical="center"/>
    </xf>
    <xf numFmtId="206" fontId="5" fillId="0" borderId="14" xfId="0" applyNumberFormat="1" applyFont="1" applyFill="1" applyBorder="1" applyAlignment="1">
      <alignment horizontal="center" vertical="center"/>
    </xf>
    <xf numFmtId="10" fontId="5" fillId="0" borderId="25" xfId="20" applyNumberFormat="1" applyFont="1" applyFill="1" applyBorder="1" applyAlignment="1">
      <alignment horizontal="left" vertical="center"/>
    </xf>
    <xf numFmtId="44" fontId="5" fillId="0" borderId="26" xfId="18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5" fillId="0" borderId="25" xfId="20" applyNumberFormat="1" applyFont="1" applyFill="1" applyBorder="1" applyAlignment="1">
      <alignment horizontal="left" vertical="center"/>
    </xf>
    <xf numFmtId="210" fontId="4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200" fontId="0" fillId="0" borderId="0" xfId="0" applyNumberFormat="1" applyFont="1" applyAlignment="1">
      <alignment/>
    </xf>
    <xf numFmtId="3" fontId="5" fillId="0" borderId="25" xfId="2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10" fontId="4" fillId="0" borderId="9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209" fontId="0" fillId="0" borderId="28" xfId="0" applyNumberFormat="1" applyFont="1" applyBorder="1" applyAlignment="1">
      <alignment/>
    </xf>
    <xf numFmtId="210" fontId="7" fillId="0" borderId="28" xfId="0" applyNumberFormat="1" applyFont="1" applyBorder="1" applyAlignment="1">
      <alignment/>
    </xf>
    <xf numFmtId="210" fontId="4" fillId="0" borderId="29" xfId="0" applyNumberFormat="1" applyFont="1" applyBorder="1" applyAlignment="1">
      <alignment/>
    </xf>
    <xf numFmtId="0" fontId="0" fillId="0" borderId="9" xfId="0" applyBorder="1" applyAlignment="1">
      <alignment/>
    </xf>
    <xf numFmtId="20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10" fontId="7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210" fontId="4" fillId="0" borderId="7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43" fontId="4" fillId="0" borderId="9" xfId="0" applyNumberFormat="1" applyFont="1" applyBorder="1" applyAlignment="1">
      <alignment horizontal="center"/>
    </xf>
    <xf numFmtId="209" fontId="0" fillId="0" borderId="27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10" fontId="4" fillId="0" borderId="0" xfId="0" applyNumberFormat="1" applyFont="1" applyBorder="1" applyAlignment="1">
      <alignment/>
    </xf>
    <xf numFmtId="10" fontId="8" fillId="0" borderId="14" xfId="20" applyNumberFormat="1" applyFont="1" applyBorder="1" applyAlignment="1">
      <alignment/>
    </xf>
    <xf numFmtId="209" fontId="0" fillId="0" borderId="30" xfId="0" applyNumberFormat="1" applyFont="1" applyBorder="1" applyAlignment="1">
      <alignment/>
    </xf>
    <xf numFmtId="209" fontId="0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209" fontId="0" fillId="0" borderId="15" xfId="0" applyNumberFormat="1" applyFont="1" applyBorder="1" applyAlignment="1">
      <alignment/>
    </xf>
    <xf numFmtId="209" fontId="0" fillId="0" borderId="21" xfId="0" applyNumberFormat="1" applyFont="1" applyBorder="1" applyAlignment="1">
      <alignment/>
    </xf>
    <xf numFmtId="43" fontId="0" fillId="0" borderId="32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 horizontal="right"/>
    </xf>
    <xf numFmtId="43" fontId="0" fillId="0" borderId="34" xfId="0" applyNumberFormat="1" applyFont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3" fontId="5" fillId="0" borderId="36" xfId="20" applyNumberFormat="1" applyFont="1" applyFill="1" applyBorder="1" applyAlignment="1">
      <alignment horizontal="right" vertical="center"/>
    </xf>
    <xf numFmtId="180" fontId="3" fillId="0" borderId="25" xfId="20" applyNumberFormat="1" applyFont="1" applyFill="1" applyBorder="1" applyAlignment="1">
      <alignment horizontal="left" vertical="center"/>
    </xf>
    <xf numFmtId="3" fontId="5" fillId="0" borderId="4" xfId="20" applyNumberFormat="1" applyFont="1" applyFill="1" applyBorder="1" applyAlignment="1">
      <alignment horizontal="right" vertical="center"/>
    </xf>
    <xf numFmtId="3" fontId="5" fillId="0" borderId="13" xfId="20" applyNumberFormat="1" applyFont="1" applyFill="1" applyBorder="1" applyAlignment="1">
      <alignment horizontal="right" vertical="center"/>
    </xf>
    <xf numFmtId="10" fontId="0" fillId="0" borderId="14" xfId="20" applyNumberFormat="1" applyFont="1" applyBorder="1" applyAlignment="1">
      <alignment/>
    </xf>
    <xf numFmtId="3" fontId="5" fillId="0" borderId="3" xfId="20" applyNumberFormat="1" applyFont="1" applyFill="1" applyBorder="1" applyAlignment="1">
      <alignment horizontal="right" vertical="center"/>
    </xf>
    <xf numFmtId="3" fontId="5" fillId="0" borderId="12" xfId="20" applyNumberFormat="1" applyFont="1" applyFill="1" applyBorder="1" applyAlignment="1">
      <alignment horizontal="right" vertical="center"/>
    </xf>
    <xf numFmtId="10" fontId="13" fillId="0" borderId="6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210" fontId="14" fillId="0" borderId="9" xfId="0" applyNumberFormat="1" applyFont="1" applyBorder="1" applyAlignment="1">
      <alignment/>
    </xf>
    <xf numFmtId="210" fontId="14" fillId="0" borderId="10" xfId="0" applyNumberFormat="1" applyFont="1" applyBorder="1" applyAlignment="1">
      <alignment/>
    </xf>
    <xf numFmtId="3" fontId="5" fillId="0" borderId="22" xfId="20" applyNumberFormat="1" applyFont="1" applyFill="1" applyBorder="1" applyAlignment="1">
      <alignment horizontal="right" vertical="center"/>
    </xf>
    <xf numFmtId="44" fontId="5" fillId="0" borderId="37" xfId="18" applyFont="1" applyFill="1" applyBorder="1" applyAlignment="1">
      <alignment horizontal="center" vertical="center"/>
    </xf>
    <xf numFmtId="44" fontId="5" fillId="0" borderId="1" xfId="18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200" fontId="6" fillId="4" borderId="10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00" fontId="5" fillId="0" borderId="22" xfId="0" applyNumberFormat="1" applyFont="1" applyFill="1" applyBorder="1" applyAlignment="1">
      <alignment horizontal="right" vertical="center"/>
    </xf>
    <xf numFmtId="206" fontId="5" fillId="0" borderId="22" xfId="0" applyNumberFormat="1" applyFont="1" applyFill="1" applyBorder="1" applyAlignment="1">
      <alignment horizontal="center" vertical="center"/>
    </xf>
    <xf numFmtId="180" fontId="3" fillId="0" borderId="40" xfId="20" applyNumberFormat="1" applyFont="1" applyFill="1" applyBorder="1" applyAlignment="1">
      <alignment horizontal="left" vertical="center"/>
    </xf>
    <xf numFmtId="200" fontId="5" fillId="0" borderId="10" xfId="18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3" fontId="5" fillId="0" borderId="41" xfId="2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3" fontId="5" fillId="0" borderId="14" xfId="20" applyNumberFormat="1" applyFont="1" applyFill="1" applyBorder="1" applyAlignment="1">
      <alignment horizontal="right" vertical="center"/>
    </xf>
    <xf numFmtId="10" fontId="0" fillId="0" borderId="22" xfId="20" applyNumberFormat="1" applyBorder="1" applyAlignment="1">
      <alignment/>
    </xf>
    <xf numFmtId="3" fontId="7" fillId="0" borderId="22" xfId="0" applyNumberFormat="1" applyFont="1" applyBorder="1" applyAlignment="1">
      <alignment/>
    </xf>
    <xf numFmtId="0" fontId="6" fillId="2" borderId="1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2" borderId="35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5" fillId="0" borderId="39" xfId="20" applyNumberFormat="1" applyFont="1" applyFill="1" applyBorder="1" applyAlignment="1">
      <alignment horizontal="right" vertical="center"/>
    </xf>
    <xf numFmtId="3" fontId="5" fillId="0" borderId="2" xfId="20" applyNumberFormat="1" applyFont="1" applyFill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0" fontId="7" fillId="5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5.375" style="0" bestFit="1" customWidth="1"/>
    <col min="2" max="2" width="5.125" style="0" bestFit="1" customWidth="1"/>
    <col min="3" max="3" width="17.875" style="0" bestFit="1" customWidth="1"/>
    <col min="4" max="4" width="8.75390625" style="0" bestFit="1" customWidth="1"/>
    <col min="5" max="5" width="12.875" style="0" bestFit="1" customWidth="1"/>
    <col min="6" max="11" width="5.625" style="0" customWidth="1"/>
    <col min="12" max="12" width="16.25390625" style="0" bestFit="1" customWidth="1"/>
  </cols>
  <sheetData>
    <row r="1" spans="1:12" ht="18.75" thickBot="1">
      <c r="A1" s="149" t="s">
        <v>0</v>
      </c>
      <c r="B1" s="149"/>
      <c r="C1" s="150"/>
      <c r="D1" s="150"/>
      <c r="E1" s="28"/>
      <c r="F1" s="28"/>
      <c r="G1" s="28"/>
      <c r="H1" s="28"/>
      <c r="I1" s="28"/>
      <c r="J1" s="28"/>
      <c r="K1" s="28"/>
      <c r="L1" s="28"/>
    </row>
    <row r="2" spans="1:12" ht="16.5" thickBot="1">
      <c r="A2" s="28"/>
      <c r="B2" s="28"/>
      <c r="C2" s="28"/>
      <c r="D2" s="28"/>
      <c r="E2" s="28"/>
      <c r="F2" s="151" t="s">
        <v>8</v>
      </c>
      <c r="G2" s="152"/>
      <c r="H2" s="153"/>
      <c r="I2" s="152" t="s">
        <v>37</v>
      </c>
      <c r="J2" s="152"/>
      <c r="K2" s="153"/>
      <c r="L2" s="68"/>
    </row>
    <row r="3" spans="1:12" ht="19.5" customHeight="1" thickBot="1">
      <c r="A3" s="130" t="s">
        <v>3</v>
      </c>
      <c r="B3" s="111" t="s">
        <v>31</v>
      </c>
      <c r="C3" s="69" t="s">
        <v>51</v>
      </c>
      <c r="D3" s="70" t="s">
        <v>1</v>
      </c>
      <c r="E3" s="71" t="s">
        <v>2</v>
      </c>
      <c r="F3" s="112">
        <v>2012</v>
      </c>
      <c r="G3" s="142">
        <v>2013</v>
      </c>
      <c r="H3" s="140">
        <v>2014</v>
      </c>
      <c r="I3" s="71">
        <v>2012</v>
      </c>
      <c r="J3" s="142">
        <v>2013</v>
      </c>
      <c r="K3" s="140">
        <v>2014</v>
      </c>
      <c r="L3" s="72" t="s">
        <v>44</v>
      </c>
    </row>
    <row r="4" spans="1:12" ht="19.5" customHeight="1">
      <c r="A4" s="138" t="s">
        <v>13</v>
      </c>
      <c r="B4" s="139">
        <v>231</v>
      </c>
      <c r="C4" s="73">
        <v>324853.55</v>
      </c>
      <c r="D4" s="74">
        <v>40993</v>
      </c>
      <c r="E4" s="75" t="s">
        <v>39</v>
      </c>
      <c r="F4" s="113">
        <v>2</v>
      </c>
      <c r="G4" s="143">
        <v>0</v>
      </c>
      <c r="H4" s="141">
        <v>0</v>
      </c>
      <c r="I4" s="82">
        <v>325</v>
      </c>
      <c r="J4" s="143">
        <v>0</v>
      </c>
      <c r="K4" s="141">
        <v>0</v>
      </c>
      <c r="L4" s="76">
        <v>0</v>
      </c>
    </row>
    <row r="5" spans="1:12" ht="19.5" customHeight="1">
      <c r="A5" s="138" t="s">
        <v>13</v>
      </c>
      <c r="B5" s="139">
        <v>230</v>
      </c>
      <c r="C5" s="73">
        <v>290672.69</v>
      </c>
      <c r="D5" s="74">
        <v>40993</v>
      </c>
      <c r="E5" s="75" t="s">
        <v>34</v>
      </c>
      <c r="F5" s="113">
        <v>2</v>
      </c>
      <c r="G5" s="143">
        <v>0</v>
      </c>
      <c r="H5" s="141">
        <v>0</v>
      </c>
      <c r="I5" s="82">
        <v>290</v>
      </c>
      <c r="J5" s="143">
        <v>0</v>
      </c>
      <c r="K5" s="141">
        <v>0</v>
      </c>
      <c r="L5" s="76">
        <v>0</v>
      </c>
    </row>
    <row r="6" spans="1:12" ht="19.5" customHeight="1">
      <c r="A6" s="131" t="s">
        <v>14</v>
      </c>
      <c r="B6" s="77">
        <v>227</v>
      </c>
      <c r="C6" s="73">
        <v>8000000</v>
      </c>
      <c r="D6" s="74">
        <v>42369</v>
      </c>
      <c r="E6" s="75">
        <v>0.0174</v>
      </c>
      <c r="F6" s="113">
        <v>136</v>
      </c>
      <c r="G6" s="143">
        <v>127</v>
      </c>
      <c r="H6" s="141">
        <v>91</v>
      </c>
      <c r="I6" s="82">
        <v>2000</v>
      </c>
      <c r="J6" s="143">
        <v>2000</v>
      </c>
      <c r="K6" s="141">
        <v>2000</v>
      </c>
      <c r="L6" s="76">
        <v>2000000</v>
      </c>
    </row>
    <row r="7" spans="1:12" ht="19.5" customHeight="1">
      <c r="A7" s="131" t="s">
        <v>15</v>
      </c>
      <c r="B7" s="77">
        <v>206</v>
      </c>
      <c r="C7" s="73">
        <v>5200000</v>
      </c>
      <c r="D7" s="74">
        <v>42369</v>
      </c>
      <c r="E7" s="75" t="s">
        <v>50</v>
      </c>
      <c r="F7" s="113">
        <v>89</v>
      </c>
      <c r="G7" s="143">
        <v>83</v>
      </c>
      <c r="H7" s="141">
        <v>60</v>
      </c>
      <c r="I7" s="82">
        <v>1300</v>
      </c>
      <c r="J7" s="143">
        <v>1300</v>
      </c>
      <c r="K7" s="141">
        <v>1300</v>
      </c>
      <c r="L7" s="76">
        <v>1300000</v>
      </c>
    </row>
    <row r="8" spans="1:12" ht="19.5" customHeight="1">
      <c r="A8" s="131" t="s">
        <v>25</v>
      </c>
      <c r="B8" s="77">
        <v>240</v>
      </c>
      <c r="C8" s="73">
        <f>11322842.35-1500000-1500000-1500000</f>
        <v>6822842.35</v>
      </c>
      <c r="D8" s="74">
        <v>42735</v>
      </c>
      <c r="E8" s="78" t="s">
        <v>52</v>
      </c>
      <c r="F8" s="113">
        <v>85</v>
      </c>
      <c r="G8" s="143">
        <v>84</v>
      </c>
      <c r="H8" s="141">
        <v>65</v>
      </c>
      <c r="I8" s="82">
        <v>1500</v>
      </c>
      <c r="J8" s="143">
        <v>1500</v>
      </c>
      <c r="K8" s="141">
        <v>1500</v>
      </c>
      <c r="L8" s="76">
        <v>2322842.35</v>
      </c>
    </row>
    <row r="9" spans="1:12" ht="19.5" customHeight="1" thickBot="1">
      <c r="A9" s="160" t="s">
        <v>42</v>
      </c>
      <c r="B9" s="77"/>
      <c r="C9" s="73">
        <v>0</v>
      </c>
      <c r="D9" s="74">
        <v>43100</v>
      </c>
      <c r="E9" s="78" t="s">
        <v>45</v>
      </c>
      <c r="F9" s="154">
        <v>0</v>
      </c>
      <c r="G9" s="143">
        <v>422</v>
      </c>
      <c r="H9" s="141">
        <v>283</v>
      </c>
      <c r="I9" s="124">
        <v>0</v>
      </c>
      <c r="J9" s="119">
        <v>3400</v>
      </c>
      <c r="K9" s="116">
        <v>3400</v>
      </c>
      <c r="L9" s="125">
        <v>10200000</v>
      </c>
    </row>
    <row r="10" spans="1:12" ht="19.5" customHeight="1" thickBot="1">
      <c r="A10" s="131" t="s">
        <v>36</v>
      </c>
      <c r="B10" s="77">
        <v>200</v>
      </c>
      <c r="C10" s="73">
        <v>0</v>
      </c>
      <c r="D10" s="74"/>
      <c r="E10" s="114" t="s">
        <v>32</v>
      </c>
      <c r="F10" s="155"/>
      <c r="G10" s="118"/>
      <c r="H10" s="115"/>
      <c r="I10" s="118"/>
      <c r="J10" s="119"/>
      <c r="K10" s="116"/>
      <c r="L10" s="126"/>
    </row>
    <row r="11" spans="1:12" ht="19.5" customHeight="1" thickBot="1">
      <c r="A11" s="132" t="s">
        <v>38</v>
      </c>
      <c r="B11" s="133">
        <v>200</v>
      </c>
      <c r="C11" s="134">
        <v>0</v>
      </c>
      <c r="D11" s="135"/>
      <c r="E11" s="136" t="s">
        <v>33</v>
      </c>
      <c r="F11" s="155"/>
      <c r="G11" s="118"/>
      <c r="H11" s="115"/>
      <c r="I11" s="119"/>
      <c r="J11" s="119"/>
      <c r="K11" s="116"/>
      <c r="L11" s="137"/>
    </row>
    <row r="12" spans="1:12" ht="13.5" thickBot="1">
      <c r="A12" s="127" t="s">
        <v>30</v>
      </c>
      <c r="B12" s="127"/>
      <c r="C12" s="128">
        <f>SUM(C4:C8)</f>
        <v>20638368.59</v>
      </c>
      <c r="D12" s="28"/>
      <c r="E12" s="28"/>
      <c r="F12" s="157">
        <f>SUM(F4:F9)</f>
        <v>314</v>
      </c>
      <c r="G12" s="158">
        <f>SUM(G4:G9)</f>
        <v>716</v>
      </c>
      <c r="H12" s="159">
        <f>SUM(H4:H9)</f>
        <v>499</v>
      </c>
      <c r="I12" s="156">
        <f>SUM(I4:I9)</f>
        <v>5415</v>
      </c>
      <c r="J12" s="129">
        <f>SUM(J4:J9)</f>
        <v>8200</v>
      </c>
      <c r="K12" s="129">
        <f>SUM(K4:K9)</f>
        <v>8200</v>
      </c>
      <c r="L12" s="128">
        <f>SUM(L4:L9)</f>
        <v>15822842.35</v>
      </c>
    </row>
    <row r="13" spans="1:12" ht="12.75">
      <c r="A13" s="80"/>
      <c r="B13" s="80"/>
      <c r="C13" s="81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>
      <c r="A14" s="80"/>
      <c r="B14" s="80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 t="s">
        <v>40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 t="s">
        <v>41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 t="s">
        <v>48</v>
      </c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28" t="s">
        <v>49</v>
      </c>
      <c r="B18" s="28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28" t="s">
        <v>53</v>
      </c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ht="12.75">
      <c r="A20" s="28" t="s">
        <v>43</v>
      </c>
    </row>
    <row r="28" spans="3:8" ht="12.75">
      <c r="C28" s="29"/>
      <c r="F28" s="29"/>
      <c r="G28" s="29"/>
      <c r="H28" s="29"/>
    </row>
  </sheetData>
  <mergeCells count="3">
    <mergeCell ref="A1:D1"/>
    <mergeCell ref="I2:K2"/>
    <mergeCell ref="F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F12:G12 I12:K12 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8"/>
  <sheetViews>
    <sheetView workbookViewId="0" topLeftCell="A242">
      <selection activeCell="E270" sqref="E270"/>
    </sheetView>
  </sheetViews>
  <sheetFormatPr defaultColWidth="9.00390625" defaultRowHeight="12.75"/>
  <cols>
    <col min="1" max="1" width="13.125" style="0" customWidth="1"/>
    <col min="2" max="2" width="12.125" style="0" bestFit="1" customWidth="1"/>
    <col min="3" max="3" width="8.25390625" style="0" bestFit="1" customWidth="1"/>
    <col min="4" max="4" width="4.125" style="0" bestFit="1" customWidth="1"/>
    <col min="5" max="5" width="13.625" style="1" bestFit="1" customWidth="1"/>
    <col min="6" max="6" width="13.625" style="0" bestFit="1" customWidth="1"/>
    <col min="7" max="7" width="14.25390625" style="0" bestFit="1" customWidth="1"/>
    <col min="8" max="8" width="13.75390625" style="0" bestFit="1" customWidth="1"/>
    <col min="9" max="9" width="9.125" style="39" customWidth="1"/>
    <col min="10" max="10" width="4.375" style="39" bestFit="1" customWidth="1"/>
    <col min="11" max="11" width="12.125" style="39" bestFit="1" customWidth="1"/>
    <col min="12" max="12" width="10.375" style="39" bestFit="1" customWidth="1"/>
  </cols>
  <sheetData>
    <row r="1" spans="1:9" ht="13.5" thickBot="1">
      <c r="A1" s="2" t="s">
        <v>11</v>
      </c>
      <c r="B1" s="3" t="s">
        <v>4</v>
      </c>
      <c r="C1" s="4" t="s">
        <v>5</v>
      </c>
      <c r="D1" s="4" t="s">
        <v>6</v>
      </c>
      <c r="E1" s="32" t="s">
        <v>7</v>
      </c>
      <c r="F1" s="5" t="s">
        <v>2</v>
      </c>
      <c r="G1" s="6" t="s">
        <v>8</v>
      </c>
      <c r="H1" s="7" t="s">
        <v>9</v>
      </c>
      <c r="I1" s="40" t="s">
        <v>10</v>
      </c>
    </row>
    <row r="2" spans="1:9" ht="12.75">
      <c r="A2" s="51">
        <v>40993</v>
      </c>
      <c r="B2" s="8">
        <v>38718</v>
      </c>
      <c r="C2" s="9">
        <v>38748</v>
      </c>
      <c r="D2" s="10">
        <v>30</v>
      </c>
      <c r="E2" s="33">
        <v>7023962.11</v>
      </c>
      <c r="F2" s="11">
        <v>0.0688</v>
      </c>
      <c r="G2" s="12">
        <f>F2/360*D2*E2</f>
        <v>40270.71609733334</v>
      </c>
      <c r="H2" s="14">
        <f aca="true" t="shared" si="0" ref="H2:H59">I2-G2</f>
        <v>75220.28390266666</v>
      </c>
      <c r="I2" s="41">
        <v>115491</v>
      </c>
    </row>
    <row r="3" spans="1:9" ht="12.75">
      <c r="A3" s="45"/>
      <c r="B3" s="8">
        <v>38749</v>
      </c>
      <c r="C3" s="9">
        <v>38776</v>
      </c>
      <c r="D3" s="10">
        <v>30</v>
      </c>
      <c r="E3" s="33">
        <f aca="true" t="shared" si="1" ref="E3:E59">E2-H2</f>
        <v>6948741.826097334</v>
      </c>
      <c r="F3" s="11">
        <v>0.0688</v>
      </c>
      <c r="G3" s="12">
        <f>F3/360*D3*E3</f>
        <v>39839.453136291384</v>
      </c>
      <c r="H3" s="14">
        <f t="shared" si="0"/>
        <v>75651.54686370862</v>
      </c>
      <c r="I3" s="41">
        <v>115491</v>
      </c>
    </row>
    <row r="4" spans="1:9" ht="12.75">
      <c r="A4" s="65" t="s">
        <v>27</v>
      </c>
      <c r="B4" s="8">
        <v>38777</v>
      </c>
      <c r="C4" s="9">
        <v>38807</v>
      </c>
      <c r="D4" s="10">
        <v>30</v>
      </c>
      <c r="E4" s="33">
        <f t="shared" si="1"/>
        <v>6873090.279233625</v>
      </c>
      <c r="F4" s="11">
        <v>0.0688</v>
      </c>
      <c r="G4" s="12">
        <f>F4/360*D4*E4</f>
        <v>39405.71760093945</v>
      </c>
      <c r="H4" s="14">
        <f t="shared" si="0"/>
        <v>76085.28239906055</v>
      </c>
      <c r="I4" s="41">
        <v>115491</v>
      </c>
    </row>
    <row r="5" spans="1:9" ht="12.75">
      <c r="A5" s="45"/>
      <c r="B5" s="8">
        <v>38808</v>
      </c>
      <c r="C5" s="9">
        <v>38837</v>
      </c>
      <c r="D5" s="10">
        <v>30</v>
      </c>
      <c r="E5" s="33">
        <f t="shared" si="1"/>
        <v>6797004.996834565</v>
      </c>
      <c r="F5" s="11">
        <v>0.0688</v>
      </c>
      <c r="G5" s="12">
        <f>F5/360*D5*E5</f>
        <v>38969.49531518484</v>
      </c>
      <c r="H5" s="14">
        <f t="shared" si="0"/>
        <v>76521.50468481515</v>
      </c>
      <c r="I5" s="41">
        <v>115491</v>
      </c>
    </row>
    <row r="6" spans="1:9" ht="12.75">
      <c r="A6" s="45"/>
      <c r="B6" s="8">
        <v>38838</v>
      </c>
      <c r="C6" s="9">
        <v>38868</v>
      </c>
      <c r="D6" s="10">
        <v>30</v>
      </c>
      <c r="E6" s="33">
        <f t="shared" si="1"/>
        <v>6720483.49214975</v>
      </c>
      <c r="F6" s="11">
        <v>0.0688</v>
      </c>
      <c r="G6" s="12">
        <f>F6/360*D6*E6</f>
        <v>38530.772021658566</v>
      </c>
      <c r="H6" s="14">
        <f t="shared" si="0"/>
        <v>76960.22797834143</v>
      </c>
      <c r="I6" s="41">
        <v>115491</v>
      </c>
    </row>
    <row r="7" spans="1:9" ht="12.75">
      <c r="A7" s="45"/>
      <c r="B7" s="8">
        <v>38869</v>
      </c>
      <c r="C7" s="9">
        <v>38898</v>
      </c>
      <c r="D7" s="10">
        <v>30</v>
      </c>
      <c r="E7" s="33">
        <f t="shared" si="1"/>
        <v>6643523.2641714085</v>
      </c>
      <c r="F7" s="11">
        <v>0.0498</v>
      </c>
      <c r="G7" s="12">
        <f aca="true" t="shared" si="2" ref="G7:G59">F7/360*D7*E7</f>
        <v>27570.621546311344</v>
      </c>
      <c r="H7" s="14">
        <f t="shared" si="0"/>
        <v>81984.37845368865</v>
      </c>
      <c r="I7" s="41">
        <v>109555</v>
      </c>
    </row>
    <row r="8" spans="1:9" ht="12.75">
      <c r="A8" s="45"/>
      <c r="B8" s="8">
        <v>38899</v>
      </c>
      <c r="C8" s="9">
        <v>38929</v>
      </c>
      <c r="D8" s="10">
        <v>30</v>
      </c>
      <c r="E8" s="33">
        <f t="shared" si="1"/>
        <v>6561538.88571772</v>
      </c>
      <c r="F8" s="11">
        <v>0.0498</v>
      </c>
      <c r="G8" s="12">
        <f t="shared" si="2"/>
        <v>27230.386375728536</v>
      </c>
      <c r="H8" s="14">
        <f t="shared" si="0"/>
        <v>82324.61362427147</v>
      </c>
      <c r="I8" s="41">
        <v>109555</v>
      </c>
    </row>
    <row r="9" spans="1:9" ht="12.75">
      <c r="A9" s="45"/>
      <c r="B9" s="8">
        <v>38930</v>
      </c>
      <c r="C9" s="9">
        <v>38960</v>
      </c>
      <c r="D9" s="10">
        <v>30</v>
      </c>
      <c r="E9" s="33">
        <f t="shared" si="1"/>
        <v>6479214.272093449</v>
      </c>
      <c r="F9" s="11">
        <v>0.0498</v>
      </c>
      <c r="G9" s="12">
        <f t="shared" si="2"/>
        <v>26888.739229187813</v>
      </c>
      <c r="H9" s="14">
        <f t="shared" si="0"/>
        <v>82666.2607708122</v>
      </c>
      <c r="I9" s="41">
        <v>109555</v>
      </c>
    </row>
    <row r="10" spans="1:9" ht="12.75">
      <c r="A10" s="47" t="s">
        <v>17</v>
      </c>
      <c r="B10" s="8">
        <v>38961</v>
      </c>
      <c r="C10" s="9">
        <v>38990</v>
      </c>
      <c r="D10" s="10">
        <v>30</v>
      </c>
      <c r="E10" s="33">
        <f t="shared" si="1"/>
        <v>6396548.011322636</v>
      </c>
      <c r="F10" s="11">
        <v>0.0498</v>
      </c>
      <c r="G10" s="12">
        <f t="shared" si="2"/>
        <v>26545.67424698894</v>
      </c>
      <c r="H10" s="14">
        <f t="shared" si="0"/>
        <v>83009.32575301106</v>
      </c>
      <c r="I10" s="41">
        <v>109555</v>
      </c>
    </row>
    <row r="11" spans="1:9" ht="12.75">
      <c r="A11" s="48">
        <f>SUM(G2:G13)</f>
        <v>382815.9416539333</v>
      </c>
      <c r="B11" s="8">
        <v>38991</v>
      </c>
      <c r="C11" s="9">
        <v>39021</v>
      </c>
      <c r="D11" s="10">
        <v>30</v>
      </c>
      <c r="E11" s="33">
        <f t="shared" si="1"/>
        <v>6313538.685569625</v>
      </c>
      <c r="F11" s="11">
        <v>0.0498</v>
      </c>
      <c r="G11" s="12">
        <f t="shared" si="2"/>
        <v>26201.185545113945</v>
      </c>
      <c r="H11" s="14">
        <f t="shared" si="0"/>
        <v>83353.81445488606</v>
      </c>
      <c r="I11" s="41">
        <v>109555</v>
      </c>
    </row>
    <row r="12" spans="1:9" ht="12.75">
      <c r="A12" s="47" t="s">
        <v>16</v>
      </c>
      <c r="B12" s="8">
        <v>39022</v>
      </c>
      <c r="C12" s="9">
        <v>39051</v>
      </c>
      <c r="D12" s="10">
        <v>30</v>
      </c>
      <c r="E12" s="33">
        <f t="shared" si="1"/>
        <v>6230184.871114739</v>
      </c>
      <c r="F12" s="11">
        <v>0.0498</v>
      </c>
      <c r="G12" s="12">
        <f t="shared" si="2"/>
        <v>25855.26721512617</v>
      </c>
      <c r="H12" s="14">
        <f t="shared" si="0"/>
        <v>83699.73278487384</v>
      </c>
      <c r="I12" s="41">
        <v>109555</v>
      </c>
    </row>
    <row r="13" spans="1:12" ht="12.75">
      <c r="A13" s="49">
        <f>SUM(H2:H13)</f>
        <v>961524.0583460666</v>
      </c>
      <c r="B13" s="8">
        <v>39052</v>
      </c>
      <c r="C13" s="9">
        <v>39082</v>
      </c>
      <c r="D13" s="10">
        <v>30</v>
      </c>
      <c r="E13" s="33">
        <f t="shared" si="1"/>
        <v>6146485.138329865</v>
      </c>
      <c r="F13" s="11">
        <v>0.0498</v>
      </c>
      <c r="G13" s="12">
        <f t="shared" si="2"/>
        <v>25507.91332406894</v>
      </c>
      <c r="H13" s="14">
        <f t="shared" si="0"/>
        <v>84047.08667593106</v>
      </c>
      <c r="I13" s="41">
        <v>109555</v>
      </c>
      <c r="K13" s="43"/>
      <c r="L13" s="44"/>
    </row>
    <row r="14" spans="1:9" ht="12.75">
      <c r="A14" s="45"/>
      <c r="B14" s="8">
        <v>39083</v>
      </c>
      <c r="C14" s="9">
        <v>39113</v>
      </c>
      <c r="D14" s="10">
        <v>30</v>
      </c>
      <c r="E14" s="33">
        <v>6063516.4</v>
      </c>
      <c r="F14" s="11">
        <v>0.0498</v>
      </c>
      <c r="G14" s="12">
        <f t="shared" si="2"/>
        <v>25163.593060000003</v>
      </c>
      <c r="H14" s="14">
        <f t="shared" si="0"/>
        <v>84391.40694</v>
      </c>
      <c r="I14" s="41">
        <v>109555</v>
      </c>
    </row>
    <row r="15" spans="1:9" ht="12.75">
      <c r="A15" s="45"/>
      <c r="B15" s="8">
        <v>39114</v>
      </c>
      <c r="C15" s="9">
        <v>39141</v>
      </c>
      <c r="D15" s="10">
        <v>30</v>
      </c>
      <c r="E15" s="33">
        <f t="shared" si="1"/>
        <v>5979124.99306</v>
      </c>
      <c r="F15" s="11">
        <v>0.0498</v>
      </c>
      <c r="G15" s="12">
        <f t="shared" si="2"/>
        <v>24813.368721199</v>
      </c>
      <c r="H15" s="14">
        <f t="shared" si="0"/>
        <v>84741.631278801</v>
      </c>
      <c r="I15" s="41">
        <v>109555</v>
      </c>
    </row>
    <row r="16" spans="1:9" ht="12.75">
      <c r="A16" s="45"/>
      <c r="B16" s="8">
        <v>39142</v>
      </c>
      <c r="C16" s="9">
        <v>39172</v>
      </c>
      <c r="D16" s="10">
        <v>30</v>
      </c>
      <c r="E16" s="33">
        <f t="shared" si="1"/>
        <v>5894383.361781199</v>
      </c>
      <c r="F16" s="11">
        <v>0.0498</v>
      </c>
      <c r="G16" s="12">
        <f t="shared" si="2"/>
        <v>24461.690951391978</v>
      </c>
      <c r="H16" s="14">
        <f t="shared" si="0"/>
        <v>85093.30904860802</v>
      </c>
      <c r="I16" s="41">
        <v>109555</v>
      </c>
    </row>
    <row r="17" spans="1:9" ht="12.75">
      <c r="A17" s="45"/>
      <c r="B17" s="8">
        <v>39173</v>
      </c>
      <c r="C17" s="9">
        <v>39202</v>
      </c>
      <c r="D17" s="10">
        <v>30</v>
      </c>
      <c r="E17" s="33">
        <f t="shared" si="1"/>
        <v>5809290.0527325915</v>
      </c>
      <c r="F17" s="11">
        <v>0.0498</v>
      </c>
      <c r="G17" s="12">
        <f t="shared" si="2"/>
        <v>24108.553718840256</v>
      </c>
      <c r="H17" s="14">
        <f t="shared" si="0"/>
        <v>85446.44628115975</v>
      </c>
      <c r="I17" s="41">
        <v>109555</v>
      </c>
    </row>
    <row r="18" spans="1:9" ht="12.75">
      <c r="A18" s="45"/>
      <c r="B18" s="8">
        <v>39203</v>
      </c>
      <c r="C18" s="9">
        <v>39233</v>
      </c>
      <c r="D18" s="10">
        <v>30</v>
      </c>
      <c r="E18" s="33">
        <f t="shared" si="1"/>
        <v>5723843.606451432</v>
      </c>
      <c r="F18" s="11">
        <v>0.0498</v>
      </c>
      <c r="G18" s="12">
        <f t="shared" si="2"/>
        <v>23753.950966773446</v>
      </c>
      <c r="H18" s="14">
        <f t="shared" si="0"/>
        <v>85801.04903322656</v>
      </c>
      <c r="I18" s="41">
        <v>109555</v>
      </c>
    </row>
    <row r="19" spans="1:9" ht="12.75">
      <c r="A19" s="45"/>
      <c r="B19" s="8">
        <v>39234</v>
      </c>
      <c r="C19" s="9">
        <v>39263</v>
      </c>
      <c r="D19" s="10">
        <v>30</v>
      </c>
      <c r="E19" s="33">
        <f t="shared" si="1"/>
        <v>5638042.557418206</v>
      </c>
      <c r="F19" s="11">
        <v>0.0498</v>
      </c>
      <c r="G19" s="12">
        <f t="shared" si="2"/>
        <v>23397.876613285553</v>
      </c>
      <c r="H19" s="14">
        <f t="shared" si="0"/>
        <v>86157.12338671445</v>
      </c>
      <c r="I19" s="41">
        <v>109555</v>
      </c>
    </row>
    <row r="20" spans="1:9" ht="12.75">
      <c r="A20" s="45"/>
      <c r="B20" s="8">
        <v>39264</v>
      </c>
      <c r="C20" s="9">
        <v>39294</v>
      </c>
      <c r="D20" s="10">
        <v>30</v>
      </c>
      <c r="E20" s="33">
        <f t="shared" si="1"/>
        <v>5551885.434031491</v>
      </c>
      <c r="F20" s="11">
        <v>0.0498</v>
      </c>
      <c r="G20" s="12">
        <f t="shared" si="2"/>
        <v>23040.32455123069</v>
      </c>
      <c r="H20" s="14">
        <f t="shared" si="0"/>
        <v>86514.67544876931</v>
      </c>
      <c r="I20" s="41">
        <v>109555</v>
      </c>
    </row>
    <row r="21" spans="1:9" ht="12.75">
      <c r="A21" s="45"/>
      <c r="B21" s="8">
        <v>39295</v>
      </c>
      <c r="C21" s="9">
        <v>39325</v>
      </c>
      <c r="D21" s="10">
        <v>30</v>
      </c>
      <c r="E21" s="33">
        <f t="shared" si="1"/>
        <v>5465370.758582721</v>
      </c>
      <c r="F21" s="11">
        <v>0.0498</v>
      </c>
      <c r="G21" s="12">
        <f t="shared" si="2"/>
        <v>22681.288648118294</v>
      </c>
      <c r="H21" s="14">
        <f t="shared" si="0"/>
        <v>86873.7113518817</v>
      </c>
      <c r="I21" s="41">
        <v>109555</v>
      </c>
    </row>
    <row r="22" spans="1:9" ht="12.75">
      <c r="A22" s="47" t="s">
        <v>17</v>
      </c>
      <c r="B22" s="8">
        <v>39326</v>
      </c>
      <c r="C22" s="9">
        <v>39355</v>
      </c>
      <c r="D22" s="10">
        <v>30</v>
      </c>
      <c r="E22" s="33">
        <f t="shared" si="1"/>
        <v>5378497.04723084</v>
      </c>
      <c r="F22" s="11">
        <v>0.0498</v>
      </c>
      <c r="G22" s="12">
        <f t="shared" si="2"/>
        <v>22320.762746007986</v>
      </c>
      <c r="H22" s="14">
        <f t="shared" si="0"/>
        <v>87234.23725399202</v>
      </c>
      <c r="I22" s="41">
        <v>109555</v>
      </c>
    </row>
    <row r="23" spans="1:9" ht="12.75">
      <c r="A23" s="48">
        <f>SUM(G14:G25)</f>
        <v>278525.54990571697</v>
      </c>
      <c r="B23" s="8">
        <v>39356</v>
      </c>
      <c r="C23" s="9">
        <v>39386</v>
      </c>
      <c r="D23" s="10">
        <v>30</v>
      </c>
      <c r="E23" s="33">
        <f t="shared" si="1"/>
        <v>5291262.809976848</v>
      </c>
      <c r="F23" s="11">
        <v>0.0498</v>
      </c>
      <c r="G23" s="12">
        <f t="shared" si="2"/>
        <v>21958.740661403917</v>
      </c>
      <c r="H23" s="14">
        <f t="shared" si="0"/>
        <v>87596.25933859608</v>
      </c>
      <c r="I23" s="41">
        <v>109555</v>
      </c>
    </row>
    <row r="24" spans="1:9" ht="12.75">
      <c r="A24" s="47" t="s">
        <v>16</v>
      </c>
      <c r="B24" s="8">
        <v>39387</v>
      </c>
      <c r="C24" s="9">
        <v>39416</v>
      </c>
      <c r="D24" s="10">
        <v>30</v>
      </c>
      <c r="E24" s="33">
        <f t="shared" si="1"/>
        <v>5203666.550638252</v>
      </c>
      <c r="F24" s="11">
        <v>0.0498</v>
      </c>
      <c r="G24" s="12">
        <f t="shared" si="2"/>
        <v>21595.216185148747</v>
      </c>
      <c r="H24" s="14">
        <f t="shared" si="0"/>
        <v>87959.78381485125</v>
      </c>
      <c r="I24" s="41">
        <v>109555</v>
      </c>
    </row>
    <row r="25" spans="1:12" ht="12.75">
      <c r="A25" s="49">
        <f>SUM(H14:H25)</f>
        <v>1036134.450094283</v>
      </c>
      <c r="B25" s="8">
        <v>39417</v>
      </c>
      <c r="C25" s="9">
        <v>39447</v>
      </c>
      <c r="D25" s="10">
        <v>30</v>
      </c>
      <c r="E25" s="33">
        <f t="shared" si="1"/>
        <v>5115706.766823401</v>
      </c>
      <c r="F25" s="11">
        <v>0.0498</v>
      </c>
      <c r="G25" s="12">
        <f t="shared" si="2"/>
        <v>21230.183082317115</v>
      </c>
      <c r="H25" s="14">
        <f t="shared" si="0"/>
        <v>88324.81691768288</v>
      </c>
      <c r="I25" s="41">
        <v>109555</v>
      </c>
      <c r="K25" s="43"/>
      <c r="L25" s="44"/>
    </row>
    <row r="26" spans="1:9" ht="12.75">
      <c r="A26" s="45"/>
      <c r="B26" s="8">
        <v>39448</v>
      </c>
      <c r="C26" s="9">
        <v>39478</v>
      </c>
      <c r="D26" s="10">
        <v>30</v>
      </c>
      <c r="E26" s="33">
        <f t="shared" si="1"/>
        <v>5027381.949905718</v>
      </c>
      <c r="F26" s="11">
        <v>0.0498</v>
      </c>
      <c r="G26" s="12">
        <f t="shared" si="2"/>
        <v>20863.63509210873</v>
      </c>
      <c r="H26" s="14">
        <f t="shared" si="0"/>
        <v>88691.36490789127</v>
      </c>
      <c r="I26" s="41">
        <v>109555</v>
      </c>
    </row>
    <row r="27" spans="1:9" ht="12.75">
      <c r="A27" s="45"/>
      <c r="B27" s="8">
        <v>39479</v>
      </c>
      <c r="C27" s="9">
        <v>39507</v>
      </c>
      <c r="D27" s="10">
        <v>30</v>
      </c>
      <c r="E27" s="33">
        <f t="shared" si="1"/>
        <v>4938690.584997826</v>
      </c>
      <c r="F27" s="11">
        <v>0.0498</v>
      </c>
      <c r="G27" s="12">
        <f t="shared" si="2"/>
        <v>20495.56592774098</v>
      </c>
      <c r="H27" s="14">
        <f t="shared" si="0"/>
        <v>89059.43407225903</v>
      </c>
      <c r="I27" s="41">
        <v>109555</v>
      </c>
    </row>
    <row r="28" spans="1:9" ht="12.75">
      <c r="A28" s="45"/>
      <c r="B28" s="8">
        <v>39508</v>
      </c>
      <c r="C28" s="9">
        <v>39538</v>
      </c>
      <c r="D28" s="10">
        <v>30</v>
      </c>
      <c r="E28" s="33">
        <f t="shared" si="1"/>
        <v>4849631.150925567</v>
      </c>
      <c r="F28" s="11">
        <v>0.0498</v>
      </c>
      <c r="G28" s="12">
        <f t="shared" si="2"/>
        <v>20125.969276341104</v>
      </c>
      <c r="H28" s="14">
        <f t="shared" si="0"/>
        <v>89429.0307236589</v>
      </c>
      <c r="I28" s="41">
        <v>109555</v>
      </c>
    </row>
    <row r="29" spans="1:9" ht="12.75">
      <c r="A29" s="45"/>
      <c r="B29" s="8">
        <v>39539</v>
      </c>
      <c r="C29" s="9">
        <v>39568</v>
      </c>
      <c r="D29" s="10">
        <v>30</v>
      </c>
      <c r="E29" s="33">
        <f t="shared" si="1"/>
        <v>4760202.120201908</v>
      </c>
      <c r="F29" s="11">
        <v>0.0498</v>
      </c>
      <c r="G29" s="12">
        <f t="shared" si="2"/>
        <v>19754.838798837918</v>
      </c>
      <c r="H29" s="14">
        <f t="shared" si="0"/>
        <v>89800.16120116209</v>
      </c>
      <c r="I29" s="41">
        <v>109555</v>
      </c>
    </row>
    <row r="30" spans="1:9" ht="12.75">
      <c r="A30" s="45"/>
      <c r="B30" s="8">
        <v>39569</v>
      </c>
      <c r="C30" s="9">
        <v>39599</v>
      </c>
      <c r="D30" s="10">
        <v>30</v>
      </c>
      <c r="E30" s="33">
        <f t="shared" si="1"/>
        <v>4670401.959000746</v>
      </c>
      <c r="F30" s="11">
        <v>0.0498</v>
      </c>
      <c r="G30" s="12">
        <f t="shared" si="2"/>
        <v>19382.168129853097</v>
      </c>
      <c r="H30" s="14">
        <f t="shared" si="0"/>
        <v>90172.83187014691</v>
      </c>
      <c r="I30" s="41">
        <v>109555</v>
      </c>
    </row>
    <row r="31" spans="1:9" ht="12.75">
      <c r="A31" s="45"/>
      <c r="B31" s="8">
        <v>39600</v>
      </c>
      <c r="C31" s="9">
        <v>39629</v>
      </c>
      <c r="D31" s="10">
        <v>30</v>
      </c>
      <c r="E31" s="33">
        <f t="shared" si="1"/>
        <v>4580229.127130599</v>
      </c>
      <c r="F31" s="11">
        <v>0.0498</v>
      </c>
      <c r="G31" s="12">
        <f t="shared" si="2"/>
        <v>19007.950877591986</v>
      </c>
      <c r="H31" s="14">
        <f t="shared" si="0"/>
        <v>90547.04912240802</v>
      </c>
      <c r="I31" s="41">
        <v>109555</v>
      </c>
    </row>
    <row r="32" spans="1:9" ht="12.75">
      <c r="A32" s="45"/>
      <c r="B32" s="8">
        <v>39630</v>
      </c>
      <c r="C32" s="9">
        <v>39660</v>
      </c>
      <c r="D32" s="10">
        <v>30</v>
      </c>
      <c r="E32" s="33">
        <f t="shared" si="1"/>
        <v>4489682.078008191</v>
      </c>
      <c r="F32" s="11">
        <v>0.0498</v>
      </c>
      <c r="G32" s="12">
        <f t="shared" si="2"/>
        <v>18632.18062373399</v>
      </c>
      <c r="H32" s="14">
        <f t="shared" si="0"/>
        <v>90922.81937626601</v>
      </c>
      <c r="I32" s="41">
        <v>109555</v>
      </c>
    </row>
    <row r="33" spans="1:9" ht="12.75">
      <c r="A33" s="45"/>
      <c r="B33" s="8">
        <v>39661</v>
      </c>
      <c r="C33" s="9">
        <v>39691</v>
      </c>
      <c r="D33" s="10">
        <v>30</v>
      </c>
      <c r="E33" s="33">
        <f t="shared" si="1"/>
        <v>4398759.258631925</v>
      </c>
      <c r="F33" s="11">
        <v>0.0498</v>
      </c>
      <c r="G33" s="12">
        <f t="shared" si="2"/>
        <v>18254.85092332249</v>
      </c>
      <c r="H33" s="14">
        <f t="shared" si="0"/>
        <v>91300.14907667751</v>
      </c>
      <c r="I33" s="41">
        <v>109555</v>
      </c>
    </row>
    <row r="34" spans="1:9" ht="12.75">
      <c r="A34" s="47" t="s">
        <v>17</v>
      </c>
      <c r="B34" s="8">
        <v>39692</v>
      </c>
      <c r="C34" s="9">
        <v>39721</v>
      </c>
      <c r="D34" s="10">
        <v>30</v>
      </c>
      <c r="E34" s="33">
        <f t="shared" si="1"/>
        <v>4307459.109555247</v>
      </c>
      <c r="F34" s="11">
        <v>0.0498</v>
      </c>
      <c r="G34" s="12">
        <f t="shared" si="2"/>
        <v>17875.955304654275</v>
      </c>
      <c r="H34" s="14">
        <f t="shared" si="0"/>
        <v>91679.04469534573</v>
      </c>
      <c r="I34" s="41">
        <v>109555</v>
      </c>
    </row>
    <row r="35" spans="1:9" ht="12.75">
      <c r="A35" s="48">
        <f>SUM(G26:G37)</f>
        <v>225731.8503332335</v>
      </c>
      <c r="B35" s="8">
        <v>39722</v>
      </c>
      <c r="C35" s="9">
        <v>39752</v>
      </c>
      <c r="D35" s="10">
        <v>30</v>
      </c>
      <c r="E35" s="33">
        <f t="shared" si="1"/>
        <v>4215780.064859902</v>
      </c>
      <c r="F35" s="11">
        <v>0.0498</v>
      </c>
      <c r="G35" s="12">
        <f t="shared" si="2"/>
        <v>17495.487269168592</v>
      </c>
      <c r="H35" s="14">
        <f t="shared" si="0"/>
        <v>92059.51273083141</v>
      </c>
      <c r="I35" s="41">
        <v>109555</v>
      </c>
    </row>
    <row r="36" spans="1:9" ht="12.75">
      <c r="A36" s="47" t="s">
        <v>16</v>
      </c>
      <c r="B36" s="8">
        <v>39753</v>
      </c>
      <c r="C36" s="9">
        <v>39782</v>
      </c>
      <c r="D36" s="10">
        <v>30</v>
      </c>
      <c r="E36" s="33">
        <f t="shared" si="1"/>
        <v>4123720.5521290703</v>
      </c>
      <c r="F36" s="11">
        <v>0.0498</v>
      </c>
      <c r="G36" s="12">
        <f t="shared" si="2"/>
        <v>17113.440291335643</v>
      </c>
      <c r="H36" s="14">
        <f t="shared" si="0"/>
        <v>92441.55970866435</v>
      </c>
      <c r="I36" s="41">
        <v>109555</v>
      </c>
    </row>
    <row r="37" spans="1:12" ht="12.75">
      <c r="A37" s="49">
        <f>SUM(H26:H37)</f>
        <v>1088928.1496667664</v>
      </c>
      <c r="B37" s="8">
        <v>39783</v>
      </c>
      <c r="C37" s="9">
        <v>39813</v>
      </c>
      <c r="D37" s="10">
        <v>30</v>
      </c>
      <c r="E37" s="33">
        <f t="shared" si="1"/>
        <v>4031278.992420406</v>
      </c>
      <c r="F37" s="11">
        <v>0.0498</v>
      </c>
      <c r="G37" s="12">
        <f t="shared" si="2"/>
        <v>16729.807818544687</v>
      </c>
      <c r="H37" s="14">
        <f t="shared" si="0"/>
        <v>92825.19218145532</v>
      </c>
      <c r="I37" s="41">
        <v>109555</v>
      </c>
      <c r="K37" s="43"/>
      <c r="L37" s="44"/>
    </row>
    <row r="38" spans="1:12" ht="12.75">
      <c r="A38" s="45"/>
      <c r="B38" s="8">
        <v>39814</v>
      </c>
      <c r="C38" s="9">
        <v>39844</v>
      </c>
      <c r="D38" s="10">
        <v>30</v>
      </c>
      <c r="E38" s="33">
        <f t="shared" si="1"/>
        <v>3938453.8002389506</v>
      </c>
      <c r="F38" s="11">
        <v>0.0498</v>
      </c>
      <c r="G38" s="12">
        <f t="shared" si="2"/>
        <v>16344.583270991645</v>
      </c>
      <c r="H38" s="14">
        <f t="shared" si="0"/>
        <v>93210.41672900836</v>
      </c>
      <c r="I38" s="41">
        <v>109555</v>
      </c>
      <c r="K38" s="43"/>
      <c r="L38" s="44"/>
    </row>
    <row r="39" spans="1:12" ht="12.75">
      <c r="A39" s="45"/>
      <c r="B39" s="8">
        <v>39845</v>
      </c>
      <c r="C39" s="9">
        <v>39872</v>
      </c>
      <c r="D39" s="10">
        <v>30</v>
      </c>
      <c r="E39" s="33">
        <f t="shared" si="1"/>
        <v>3845243.3835099423</v>
      </c>
      <c r="F39" s="11">
        <v>0.0498</v>
      </c>
      <c r="G39" s="12">
        <f t="shared" si="2"/>
        <v>15957.76004156626</v>
      </c>
      <c r="H39" s="14">
        <f t="shared" si="0"/>
        <v>93597.23995843374</v>
      </c>
      <c r="I39" s="41">
        <v>109555</v>
      </c>
      <c r="K39" s="43"/>
      <c r="L39" s="44"/>
    </row>
    <row r="40" spans="1:12" ht="12.75">
      <c r="A40" s="45"/>
      <c r="B40" s="8">
        <v>39873</v>
      </c>
      <c r="C40" s="9">
        <v>39903</v>
      </c>
      <c r="D40" s="10">
        <v>30</v>
      </c>
      <c r="E40" s="33">
        <f t="shared" si="1"/>
        <v>3751646.1435515084</v>
      </c>
      <c r="F40" s="11">
        <v>0.0498</v>
      </c>
      <c r="G40" s="12">
        <f t="shared" si="2"/>
        <v>15569.33149573876</v>
      </c>
      <c r="H40" s="14">
        <f t="shared" si="0"/>
        <v>93985.66850426124</v>
      </c>
      <c r="I40" s="41">
        <v>109555</v>
      </c>
      <c r="K40" s="43"/>
      <c r="L40" s="44"/>
    </row>
    <row r="41" spans="1:12" ht="12.75">
      <c r="A41" s="45"/>
      <c r="B41" s="8">
        <v>39904</v>
      </c>
      <c r="C41" s="9">
        <v>39933</v>
      </c>
      <c r="D41" s="10">
        <v>30</v>
      </c>
      <c r="E41" s="33">
        <f t="shared" si="1"/>
        <v>3657660.475047247</v>
      </c>
      <c r="F41" s="11">
        <v>0.0498</v>
      </c>
      <c r="G41" s="12">
        <f t="shared" si="2"/>
        <v>15179.290971446075</v>
      </c>
      <c r="H41" s="14">
        <f t="shared" si="0"/>
        <v>94375.70902855393</v>
      </c>
      <c r="I41" s="41">
        <v>109555</v>
      </c>
      <c r="K41" s="43"/>
      <c r="L41" s="44"/>
    </row>
    <row r="42" spans="1:12" ht="12.75">
      <c r="A42" s="45"/>
      <c r="B42" s="8">
        <v>39934</v>
      </c>
      <c r="C42" s="9">
        <v>39964</v>
      </c>
      <c r="D42" s="10">
        <v>30</v>
      </c>
      <c r="E42" s="33">
        <f t="shared" si="1"/>
        <v>3563284.766018693</v>
      </c>
      <c r="F42" s="11">
        <v>0.0498</v>
      </c>
      <c r="G42" s="12">
        <f t="shared" si="2"/>
        <v>14787.631778977575</v>
      </c>
      <c r="H42" s="14">
        <f t="shared" si="0"/>
        <v>94767.36822102242</v>
      </c>
      <c r="I42" s="41">
        <v>109555</v>
      </c>
      <c r="K42" s="43"/>
      <c r="L42" s="44"/>
    </row>
    <row r="43" spans="1:12" ht="12.75">
      <c r="A43" s="45"/>
      <c r="B43" s="8">
        <v>39965</v>
      </c>
      <c r="C43" s="9">
        <v>39994</v>
      </c>
      <c r="D43" s="10">
        <v>30</v>
      </c>
      <c r="E43" s="33">
        <f t="shared" si="1"/>
        <v>3468517.39779767</v>
      </c>
      <c r="F43" s="11">
        <v>0.0498</v>
      </c>
      <c r="G43" s="12">
        <f t="shared" si="2"/>
        <v>14394.347200860331</v>
      </c>
      <c r="H43" s="14">
        <f t="shared" si="0"/>
        <v>95160.65279913967</v>
      </c>
      <c r="I43" s="41">
        <v>109555</v>
      </c>
      <c r="K43" s="43"/>
      <c r="L43" s="44"/>
    </row>
    <row r="44" spans="1:12" ht="12.75">
      <c r="A44" s="45"/>
      <c r="B44" s="8">
        <v>39995</v>
      </c>
      <c r="C44" s="9">
        <v>40025</v>
      </c>
      <c r="D44" s="10">
        <v>30</v>
      </c>
      <c r="E44" s="33">
        <f t="shared" si="1"/>
        <v>3373356.7449985305</v>
      </c>
      <c r="F44" s="11">
        <v>0.0498</v>
      </c>
      <c r="G44" s="12">
        <f t="shared" si="2"/>
        <v>13999.430491743902</v>
      </c>
      <c r="H44" s="14">
        <f t="shared" si="0"/>
        <v>95555.5695082561</v>
      </c>
      <c r="I44" s="41">
        <v>109555</v>
      </c>
      <c r="K44" s="43"/>
      <c r="L44" s="44"/>
    </row>
    <row r="45" spans="1:12" ht="12.75">
      <c r="A45" s="45"/>
      <c r="B45" s="8">
        <v>40026</v>
      </c>
      <c r="C45" s="9">
        <v>40056</v>
      </c>
      <c r="D45" s="10">
        <v>30</v>
      </c>
      <c r="E45" s="33">
        <f t="shared" si="1"/>
        <v>3277801.1754902746</v>
      </c>
      <c r="F45" s="11">
        <v>0.0498</v>
      </c>
      <c r="G45" s="12">
        <f t="shared" si="2"/>
        <v>13602.87487828464</v>
      </c>
      <c r="H45" s="14">
        <f t="shared" si="0"/>
        <v>95952.12512171536</v>
      </c>
      <c r="I45" s="41">
        <v>109555</v>
      </c>
      <c r="K45" s="43"/>
      <c r="L45" s="44"/>
    </row>
    <row r="46" spans="1:12" ht="12.75">
      <c r="A46" s="47" t="s">
        <v>17</v>
      </c>
      <c r="B46" s="8">
        <v>40057</v>
      </c>
      <c r="C46" s="9">
        <v>40086</v>
      </c>
      <c r="D46" s="10">
        <v>30</v>
      </c>
      <c r="E46" s="33">
        <f t="shared" si="1"/>
        <v>3181849.050368559</v>
      </c>
      <c r="F46" s="11">
        <v>0.0498</v>
      </c>
      <c r="G46" s="12">
        <f t="shared" si="2"/>
        <v>13204.673559029521</v>
      </c>
      <c r="H46" s="14">
        <f t="shared" si="0"/>
        <v>96350.32644097047</v>
      </c>
      <c r="I46" s="41">
        <v>109555</v>
      </c>
      <c r="K46" s="43"/>
      <c r="L46" s="44"/>
    </row>
    <row r="47" spans="1:12" ht="12.75">
      <c r="A47" s="48">
        <f>SUM(G38:G49)</f>
        <v>170248.17677687557</v>
      </c>
      <c r="B47" s="8">
        <v>40087</v>
      </c>
      <c r="C47" s="9">
        <v>40117</v>
      </c>
      <c r="D47" s="10">
        <v>30</v>
      </c>
      <c r="E47" s="33">
        <f t="shared" si="1"/>
        <v>3085498.7239275887</v>
      </c>
      <c r="F47" s="11">
        <v>0.0498</v>
      </c>
      <c r="G47" s="12">
        <f t="shared" si="2"/>
        <v>12804.819704299493</v>
      </c>
      <c r="H47" s="14">
        <f t="shared" si="0"/>
        <v>96750.18029570051</v>
      </c>
      <c r="I47" s="41">
        <v>109555</v>
      </c>
      <c r="K47" s="43"/>
      <c r="L47" s="44"/>
    </row>
    <row r="48" spans="1:9" ht="12.75">
      <c r="A48" s="47" t="s">
        <v>16</v>
      </c>
      <c r="B48" s="8">
        <v>40118</v>
      </c>
      <c r="C48" s="9">
        <v>40147</v>
      </c>
      <c r="D48" s="10">
        <v>30</v>
      </c>
      <c r="E48" s="33">
        <f t="shared" si="1"/>
        <v>2988748.543631888</v>
      </c>
      <c r="F48" s="11">
        <v>0.0498</v>
      </c>
      <c r="G48" s="12">
        <f t="shared" si="2"/>
        <v>12403.306456072336</v>
      </c>
      <c r="H48" s="14">
        <f t="shared" si="0"/>
        <v>97151.69354392766</v>
      </c>
      <c r="I48" s="41">
        <v>109555</v>
      </c>
    </row>
    <row r="49" spans="1:12" ht="13.5" thickBot="1">
      <c r="A49" s="50">
        <f>SUM(H38:H49)</f>
        <v>1144411.8232231245</v>
      </c>
      <c r="B49" s="17">
        <v>40148</v>
      </c>
      <c r="C49" s="18">
        <v>40178</v>
      </c>
      <c r="D49" s="19">
        <v>30</v>
      </c>
      <c r="E49" s="34">
        <f t="shared" si="1"/>
        <v>2891596.8500879603</v>
      </c>
      <c r="F49" s="20">
        <v>0.0498</v>
      </c>
      <c r="G49" s="21">
        <f t="shared" si="2"/>
        <v>12000.126927865034</v>
      </c>
      <c r="H49" s="15">
        <f t="shared" si="0"/>
        <v>97554.87307213497</v>
      </c>
      <c r="I49" s="42">
        <v>109555</v>
      </c>
      <c r="K49" s="43"/>
      <c r="L49" s="44"/>
    </row>
    <row r="50" spans="1:12" ht="12.75">
      <c r="A50" s="45"/>
      <c r="B50" s="8">
        <v>40179</v>
      </c>
      <c r="C50" s="9">
        <v>40209</v>
      </c>
      <c r="D50" s="10">
        <v>30</v>
      </c>
      <c r="E50" s="33">
        <f t="shared" si="1"/>
        <v>2794041.9770158255</v>
      </c>
      <c r="F50" s="11">
        <v>0.0498</v>
      </c>
      <c r="G50" s="12">
        <f t="shared" si="2"/>
        <v>11595.274204615676</v>
      </c>
      <c r="H50" s="14">
        <f t="shared" si="0"/>
        <v>97959.72579538432</v>
      </c>
      <c r="I50" s="41">
        <v>109555</v>
      </c>
      <c r="K50" s="43"/>
      <c r="L50" s="44"/>
    </row>
    <row r="51" spans="1:12" ht="12.75">
      <c r="A51" s="45"/>
      <c r="B51" s="8">
        <v>40210</v>
      </c>
      <c r="C51" s="9">
        <v>40237</v>
      </c>
      <c r="D51" s="10">
        <v>30</v>
      </c>
      <c r="E51" s="33">
        <f t="shared" si="1"/>
        <v>2696082.251220441</v>
      </c>
      <c r="F51" s="11">
        <v>0.0498</v>
      </c>
      <c r="G51" s="12">
        <f t="shared" si="2"/>
        <v>11188.74134256483</v>
      </c>
      <c r="H51" s="14">
        <f t="shared" si="0"/>
        <v>98366.25865743517</v>
      </c>
      <c r="I51" s="41">
        <v>109555</v>
      </c>
      <c r="K51" s="43"/>
      <c r="L51" s="44"/>
    </row>
    <row r="52" spans="1:12" ht="12.75">
      <c r="A52" s="45"/>
      <c r="B52" s="8">
        <v>40238</v>
      </c>
      <c r="C52" s="9">
        <v>40268</v>
      </c>
      <c r="D52" s="10">
        <v>30</v>
      </c>
      <c r="E52" s="33">
        <f t="shared" si="1"/>
        <v>2597715.992563006</v>
      </c>
      <c r="F52" s="11">
        <v>0.0498</v>
      </c>
      <c r="G52" s="12">
        <f t="shared" si="2"/>
        <v>10780.521369136475</v>
      </c>
      <c r="H52" s="14">
        <f t="shared" si="0"/>
        <v>98774.47863086352</v>
      </c>
      <c r="I52" s="41">
        <v>109555</v>
      </c>
      <c r="K52" s="43"/>
      <c r="L52" s="44"/>
    </row>
    <row r="53" spans="1:12" ht="12.75">
      <c r="A53" s="45"/>
      <c r="B53" s="8">
        <v>40269</v>
      </c>
      <c r="C53" s="9">
        <v>40298</v>
      </c>
      <c r="D53" s="10">
        <v>30</v>
      </c>
      <c r="E53" s="33">
        <f t="shared" si="1"/>
        <v>2498941.5139321424</v>
      </c>
      <c r="F53" s="11">
        <v>0.0498</v>
      </c>
      <c r="G53" s="12">
        <f t="shared" si="2"/>
        <v>10370.607282818391</v>
      </c>
      <c r="H53" s="14">
        <f t="shared" si="0"/>
        <v>99184.3927171816</v>
      </c>
      <c r="I53" s="41">
        <v>109555</v>
      </c>
      <c r="K53" s="43"/>
      <c r="L53" s="44"/>
    </row>
    <row r="54" spans="1:12" ht="12.75">
      <c r="A54" s="45"/>
      <c r="B54" s="8">
        <v>40299</v>
      </c>
      <c r="C54" s="9">
        <v>40329</v>
      </c>
      <c r="D54" s="10">
        <v>30</v>
      </c>
      <c r="E54" s="33">
        <f t="shared" si="1"/>
        <v>2399757.1212149607</v>
      </c>
      <c r="F54" s="11">
        <v>0.0498</v>
      </c>
      <c r="G54" s="12">
        <f t="shared" si="2"/>
        <v>9958.992053042088</v>
      </c>
      <c r="H54" s="14">
        <f t="shared" si="0"/>
        <v>99596.0079469579</v>
      </c>
      <c r="I54" s="41">
        <v>109555</v>
      </c>
      <c r="K54" s="43"/>
      <c r="L54" s="44"/>
    </row>
    <row r="55" spans="1:12" ht="12.75">
      <c r="A55" s="45"/>
      <c r="B55" s="8">
        <v>40330</v>
      </c>
      <c r="C55" s="9">
        <v>40359</v>
      </c>
      <c r="D55" s="10">
        <v>30</v>
      </c>
      <c r="E55" s="33">
        <f t="shared" si="1"/>
        <v>2300161.113268003</v>
      </c>
      <c r="F55" s="11">
        <v>0.0498</v>
      </c>
      <c r="G55" s="12">
        <f t="shared" si="2"/>
        <v>9545.668620062212</v>
      </c>
      <c r="H55" s="14">
        <f t="shared" si="0"/>
        <v>100009.3313799378</v>
      </c>
      <c r="I55" s="41">
        <v>109555</v>
      </c>
      <c r="K55" s="43"/>
      <c r="L55" s="44"/>
    </row>
    <row r="56" spans="1:12" ht="12.75">
      <c r="A56" s="45"/>
      <c r="B56" s="8">
        <v>40360</v>
      </c>
      <c r="C56" s="9">
        <v>40390</v>
      </c>
      <c r="D56" s="10">
        <v>30</v>
      </c>
      <c r="E56" s="33">
        <f t="shared" si="1"/>
        <v>2200151.781888065</v>
      </c>
      <c r="F56" s="11">
        <v>0.0498</v>
      </c>
      <c r="G56" s="12">
        <f t="shared" si="2"/>
        <v>9130.629894835469</v>
      </c>
      <c r="H56" s="14">
        <f t="shared" si="0"/>
        <v>100424.37010516453</v>
      </c>
      <c r="I56" s="41">
        <v>109555</v>
      </c>
      <c r="K56" s="43"/>
      <c r="L56" s="44"/>
    </row>
    <row r="57" spans="1:12" ht="12.75">
      <c r="A57" s="47" t="s">
        <v>17</v>
      </c>
      <c r="B57" s="8">
        <v>40391</v>
      </c>
      <c r="C57" s="9">
        <v>40421</v>
      </c>
      <c r="D57" s="10">
        <v>30</v>
      </c>
      <c r="E57" s="33">
        <f t="shared" si="1"/>
        <v>2099727.4117829003</v>
      </c>
      <c r="F57" s="11">
        <v>0.0498</v>
      </c>
      <c r="G57" s="12">
        <f t="shared" si="2"/>
        <v>8713.868758899036</v>
      </c>
      <c r="H57" s="14">
        <f t="shared" si="0"/>
        <v>100841.13124110096</v>
      </c>
      <c r="I57" s="41">
        <v>109555</v>
      </c>
      <c r="K57" s="43"/>
      <c r="L57" s="44"/>
    </row>
    <row r="58" spans="1:12" ht="12.75">
      <c r="A58" s="48">
        <f>SUM(G49:G60)</f>
        <v>116908.13840964573</v>
      </c>
      <c r="B58" s="8">
        <v>40422</v>
      </c>
      <c r="C58" s="9">
        <v>40451</v>
      </c>
      <c r="D58" s="10">
        <v>30</v>
      </c>
      <c r="E58" s="33">
        <f t="shared" si="1"/>
        <v>1998886.2805417995</v>
      </c>
      <c r="F58" s="11">
        <v>0.0498</v>
      </c>
      <c r="G58" s="12">
        <f t="shared" si="2"/>
        <v>8295.378064248467</v>
      </c>
      <c r="H58" s="14">
        <f t="shared" si="0"/>
        <v>101259.62193575154</v>
      </c>
      <c r="I58" s="41">
        <v>109555</v>
      </c>
      <c r="K58" s="43"/>
      <c r="L58" s="44"/>
    </row>
    <row r="59" spans="1:12" ht="12.75">
      <c r="A59" s="47" t="s">
        <v>16</v>
      </c>
      <c r="B59" s="8">
        <v>40452</v>
      </c>
      <c r="C59" s="9">
        <v>40482</v>
      </c>
      <c r="D59" s="10">
        <v>30</v>
      </c>
      <c r="E59" s="33">
        <f t="shared" si="1"/>
        <v>1897626.658606048</v>
      </c>
      <c r="F59" s="11">
        <v>0.0498</v>
      </c>
      <c r="G59" s="12">
        <f t="shared" si="2"/>
        <v>7875.150633215099</v>
      </c>
      <c r="H59" s="14">
        <f t="shared" si="0"/>
        <v>101679.8493667849</v>
      </c>
      <c r="I59" s="41">
        <v>109555</v>
      </c>
      <c r="K59" s="43"/>
      <c r="L59" s="44"/>
    </row>
    <row r="60" spans="1:12" ht="13.5" thickBot="1">
      <c r="A60" s="50">
        <f>SUM(H49:H60)</f>
        <v>1197751.8615903542</v>
      </c>
      <c r="B60" s="8">
        <v>40483</v>
      </c>
      <c r="C60" s="9">
        <v>40512</v>
      </c>
      <c r="D60" s="10">
        <v>30</v>
      </c>
      <c r="E60" s="33">
        <f>E59-H59</f>
        <v>1795946.8092392632</v>
      </c>
      <c r="F60" s="11">
        <v>0.0498</v>
      </c>
      <c r="G60" s="12">
        <f>F60/360*D60*E60</f>
        <v>7453.179258342942</v>
      </c>
      <c r="H60" s="14">
        <f>I60-G60</f>
        <v>102101.82074165705</v>
      </c>
      <c r="I60" s="41">
        <v>109555</v>
      </c>
      <c r="K60" s="43"/>
      <c r="L60" s="44"/>
    </row>
    <row r="61" spans="1:12" ht="13.5" thickBot="1">
      <c r="A61" s="79"/>
      <c r="B61" s="17">
        <v>40513</v>
      </c>
      <c r="C61" s="18">
        <v>40543</v>
      </c>
      <c r="D61" s="19">
        <v>30</v>
      </c>
      <c r="E61" s="34">
        <f>E60-H60</f>
        <v>1693844.988497606</v>
      </c>
      <c r="F61" s="20">
        <v>0.0498</v>
      </c>
      <c r="G61" s="21">
        <f>F61/360*D61*E61</f>
        <v>7029.456702265065</v>
      </c>
      <c r="H61" s="15">
        <f>I61-G61</f>
        <v>102525.54329773494</v>
      </c>
      <c r="I61" s="42">
        <v>109555</v>
      </c>
      <c r="K61" s="43"/>
      <c r="L61" s="44"/>
    </row>
    <row r="62" spans="2:12" ht="12.75">
      <c r="B62" s="8">
        <v>40544</v>
      </c>
      <c r="C62" s="9">
        <v>40574</v>
      </c>
      <c r="D62" s="10">
        <v>30</v>
      </c>
      <c r="E62" s="33">
        <f>E61-H61</f>
        <v>1591319.445199871</v>
      </c>
      <c r="F62" s="11">
        <v>0.0498</v>
      </c>
      <c r="G62" s="12">
        <f>F62/360*D62*E62</f>
        <v>6603.975697579464</v>
      </c>
      <c r="H62" s="14">
        <f>I62-G62</f>
        <v>102951.02430242054</v>
      </c>
      <c r="I62" s="41">
        <v>109555</v>
      </c>
      <c r="K62" s="43"/>
      <c r="L62" s="44"/>
    </row>
    <row r="63" spans="2:12" ht="12.75">
      <c r="B63" s="8">
        <v>40575</v>
      </c>
      <c r="C63" s="9">
        <v>40602</v>
      </c>
      <c r="D63" s="10">
        <v>30</v>
      </c>
      <c r="E63" s="33">
        <f aca="true" t="shared" si="3" ref="E63:E76">E62-H62</f>
        <v>1488368.4208974505</v>
      </c>
      <c r="F63" s="11">
        <v>0.0498</v>
      </c>
      <c r="G63" s="12">
        <f aca="true" t="shared" si="4" ref="G63:G76">F63/360*D63*E63</f>
        <v>6176.72894672442</v>
      </c>
      <c r="H63" s="14">
        <f aca="true" t="shared" si="5" ref="H63:H76">I63-G63</f>
        <v>103378.27105327557</v>
      </c>
      <c r="I63" s="41">
        <v>109555</v>
      </c>
      <c r="K63" s="43"/>
      <c r="L63" s="44"/>
    </row>
    <row r="64" spans="2:12" ht="12.75">
      <c r="B64" s="8">
        <v>40603</v>
      </c>
      <c r="C64" s="9">
        <v>40633</v>
      </c>
      <c r="D64" s="10">
        <v>30</v>
      </c>
      <c r="E64" s="33">
        <f t="shared" si="3"/>
        <v>1384990.149844175</v>
      </c>
      <c r="F64" s="11">
        <v>0.0498</v>
      </c>
      <c r="G64" s="12">
        <f t="shared" si="4"/>
        <v>5747.709121853326</v>
      </c>
      <c r="H64" s="14">
        <f t="shared" si="5"/>
        <v>103807.29087814667</v>
      </c>
      <c r="I64" s="41">
        <v>109555</v>
      </c>
      <c r="K64" s="43"/>
      <c r="L64" s="44"/>
    </row>
    <row r="65" spans="2:12" ht="12.75">
      <c r="B65" s="8">
        <v>40634</v>
      </c>
      <c r="C65" s="9">
        <v>40663</v>
      </c>
      <c r="D65" s="10">
        <v>30</v>
      </c>
      <c r="E65" s="33">
        <f t="shared" si="3"/>
        <v>1281182.8589660283</v>
      </c>
      <c r="F65" s="11">
        <v>0.0498</v>
      </c>
      <c r="G65" s="12">
        <f t="shared" si="4"/>
        <v>5316.9088647090175</v>
      </c>
      <c r="H65" s="14">
        <f t="shared" si="5"/>
        <v>104238.09113529098</v>
      </c>
      <c r="I65" s="41">
        <v>109555</v>
      </c>
      <c r="K65" s="43"/>
      <c r="L65" s="44"/>
    </row>
    <row r="66" spans="2:12" ht="12.75">
      <c r="B66" s="8">
        <v>40664</v>
      </c>
      <c r="C66" s="9">
        <v>40694</v>
      </c>
      <c r="D66" s="10">
        <v>30</v>
      </c>
      <c r="E66" s="33">
        <f t="shared" si="3"/>
        <v>1176944.7678307374</v>
      </c>
      <c r="F66" s="11">
        <v>0.0498</v>
      </c>
      <c r="G66" s="12">
        <f t="shared" si="4"/>
        <v>4884.32078649756</v>
      </c>
      <c r="H66" s="14">
        <f t="shared" si="5"/>
        <v>104670.67921350244</v>
      </c>
      <c r="I66" s="41">
        <v>109555</v>
      </c>
      <c r="K66" s="43"/>
      <c r="L66" s="44"/>
    </row>
    <row r="67" spans="2:12" ht="12.75">
      <c r="B67" s="8">
        <v>40695</v>
      </c>
      <c r="C67" s="9">
        <v>40724</v>
      </c>
      <c r="D67" s="10">
        <v>30</v>
      </c>
      <c r="E67" s="33">
        <v>963312.42</v>
      </c>
      <c r="F67" s="120">
        <v>0.0362</v>
      </c>
      <c r="G67" s="12">
        <f t="shared" si="4"/>
        <v>2905.9924670000005</v>
      </c>
      <c r="H67" s="14">
        <f t="shared" si="5"/>
        <v>106094.007533</v>
      </c>
      <c r="I67" s="122">
        <v>109000</v>
      </c>
      <c r="K67" s="43"/>
      <c r="L67" s="44"/>
    </row>
    <row r="68" spans="2:12" ht="12.75">
      <c r="B68" s="8">
        <v>40725</v>
      </c>
      <c r="C68" s="9">
        <v>40755</v>
      </c>
      <c r="D68" s="10">
        <v>30</v>
      </c>
      <c r="E68" s="33">
        <f t="shared" si="3"/>
        <v>857218.4124670001</v>
      </c>
      <c r="F68" s="120">
        <v>0.0362</v>
      </c>
      <c r="G68" s="12">
        <f t="shared" si="4"/>
        <v>2585.942210942117</v>
      </c>
      <c r="H68" s="14">
        <f t="shared" si="5"/>
        <v>106414.05778905789</v>
      </c>
      <c r="I68" s="122">
        <v>109000</v>
      </c>
      <c r="K68" s="43"/>
      <c r="L68" s="44"/>
    </row>
    <row r="69" spans="1:12" ht="12.75">
      <c r="A69" s="47" t="s">
        <v>17</v>
      </c>
      <c r="B69" s="8">
        <v>40756</v>
      </c>
      <c r="C69" s="9">
        <v>40786</v>
      </c>
      <c r="D69" s="10">
        <v>30</v>
      </c>
      <c r="E69" s="33">
        <f t="shared" si="3"/>
        <v>750804.3546779422</v>
      </c>
      <c r="F69" s="120">
        <v>0.0362</v>
      </c>
      <c r="G69" s="12">
        <f t="shared" si="4"/>
        <v>2264.926469945126</v>
      </c>
      <c r="H69" s="14">
        <f t="shared" si="5"/>
        <v>106735.07353005487</v>
      </c>
      <c r="I69" s="122">
        <v>109000</v>
      </c>
      <c r="K69" s="43"/>
      <c r="L69" s="44"/>
    </row>
    <row r="70" spans="1:12" ht="12.75">
      <c r="A70" s="48">
        <f>SUM(G62:G66)+15579.46</f>
        <v>44309.10341736379</v>
      </c>
      <c r="B70" s="8">
        <v>40787</v>
      </c>
      <c r="C70" s="9">
        <v>40816</v>
      </c>
      <c r="D70" s="10">
        <v>30</v>
      </c>
      <c r="E70" s="33">
        <f t="shared" si="3"/>
        <v>644069.2811478873</v>
      </c>
      <c r="F70" s="120">
        <v>0.0362</v>
      </c>
      <c r="G70" s="12">
        <f t="shared" si="4"/>
        <v>1942.9423314627938</v>
      </c>
      <c r="H70" s="14">
        <f t="shared" si="5"/>
        <v>107057.0576685372</v>
      </c>
      <c r="I70" s="122">
        <v>109000</v>
      </c>
      <c r="K70" s="43"/>
      <c r="L70" s="44"/>
    </row>
    <row r="71" spans="1:12" ht="12.75">
      <c r="A71" s="47" t="s">
        <v>16</v>
      </c>
      <c r="B71" s="8">
        <v>40817</v>
      </c>
      <c r="C71" s="9">
        <v>40847</v>
      </c>
      <c r="D71" s="10">
        <v>30</v>
      </c>
      <c r="E71" s="33">
        <f t="shared" si="3"/>
        <v>537012.2234793501</v>
      </c>
      <c r="F71" s="120">
        <v>0.0362</v>
      </c>
      <c r="G71" s="12">
        <f t="shared" si="4"/>
        <v>1619.9868741627063</v>
      </c>
      <c r="H71" s="14">
        <f t="shared" si="5"/>
        <v>107380.0131258373</v>
      </c>
      <c r="I71" s="122">
        <v>109000</v>
      </c>
      <c r="K71" s="43"/>
      <c r="L71" s="44"/>
    </row>
    <row r="72" spans="1:12" ht="13.5" thickBot="1">
      <c r="A72" s="50">
        <f>SUM(H62:H66)+747420.54</f>
        <v>1266465.8965826363</v>
      </c>
      <c r="B72" s="8">
        <v>40848</v>
      </c>
      <c r="C72" s="9">
        <v>40877</v>
      </c>
      <c r="D72" s="10">
        <v>30</v>
      </c>
      <c r="E72" s="33">
        <f t="shared" si="3"/>
        <v>429632.2103535128</v>
      </c>
      <c r="F72" s="120">
        <v>0.0362</v>
      </c>
      <c r="G72" s="12">
        <f t="shared" si="4"/>
        <v>1296.0571678997637</v>
      </c>
      <c r="H72" s="14">
        <f t="shared" si="5"/>
        <v>107703.94283210023</v>
      </c>
      <c r="I72" s="122">
        <v>109000</v>
      </c>
      <c r="K72" s="43"/>
      <c r="L72" s="44"/>
    </row>
    <row r="73" spans="1:12" ht="13.5" thickBot="1">
      <c r="A73" s="83"/>
      <c r="B73" s="17">
        <v>40878</v>
      </c>
      <c r="C73" s="18">
        <v>40908</v>
      </c>
      <c r="D73" s="19">
        <v>30</v>
      </c>
      <c r="E73" s="34">
        <f t="shared" si="3"/>
        <v>321928.2675214126</v>
      </c>
      <c r="F73" s="121">
        <v>0.0362</v>
      </c>
      <c r="G73" s="21">
        <f t="shared" si="4"/>
        <v>971.1502736895948</v>
      </c>
      <c r="H73" s="15">
        <f t="shared" si="5"/>
        <v>108028.84972631041</v>
      </c>
      <c r="I73" s="123">
        <v>109000</v>
      </c>
      <c r="K73" s="43"/>
      <c r="L73" s="44"/>
    </row>
    <row r="74" spans="2:12" ht="12.75">
      <c r="B74" s="8">
        <v>40909</v>
      </c>
      <c r="C74" s="9">
        <v>40939</v>
      </c>
      <c r="D74" s="10">
        <v>30</v>
      </c>
      <c r="E74" s="33">
        <f t="shared" si="3"/>
        <v>213899.41779510217</v>
      </c>
      <c r="F74" s="120">
        <v>0.0362</v>
      </c>
      <c r="G74" s="12">
        <f t="shared" si="4"/>
        <v>645.2632436818916</v>
      </c>
      <c r="H74" s="14">
        <f t="shared" si="5"/>
        <v>108354.7367563181</v>
      </c>
      <c r="I74" s="122">
        <v>109000</v>
      </c>
      <c r="K74" s="43"/>
      <c r="L74" s="44"/>
    </row>
    <row r="75" spans="1:12" ht="12.75">
      <c r="A75" s="48">
        <v>1961.37</v>
      </c>
      <c r="B75" s="8">
        <v>40940</v>
      </c>
      <c r="C75" s="9">
        <v>40968</v>
      </c>
      <c r="D75" s="10">
        <v>30</v>
      </c>
      <c r="E75" s="33">
        <f t="shared" si="3"/>
        <v>105544.68103878407</v>
      </c>
      <c r="F75" s="120">
        <v>0.0362</v>
      </c>
      <c r="G75" s="12">
        <f t="shared" si="4"/>
        <v>318.3931211336653</v>
      </c>
      <c r="H75" s="14">
        <f t="shared" si="5"/>
        <v>108681.60687886634</v>
      </c>
      <c r="I75" s="122">
        <v>109000</v>
      </c>
      <c r="K75" s="43"/>
      <c r="L75" s="44"/>
    </row>
    <row r="76" spans="1:12" ht="13.5" thickBot="1">
      <c r="A76" s="50">
        <v>324853.55</v>
      </c>
      <c r="B76" s="17">
        <v>40969</v>
      </c>
      <c r="C76" s="18">
        <v>40993</v>
      </c>
      <c r="D76" s="19">
        <v>25</v>
      </c>
      <c r="E76" s="34">
        <f t="shared" si="3"/>
        <v>-3136.9258400822728</v>
      </c>
      <c r="F76" s="121">
        <v>0.0362</v>
      </c>
      <c r="G76" s="21">
        <f t="shared" si="4"/>
        <v>-7.88588301465127</v>
      </c>
      <c r="H76" s="15">
        <f t="shared" si="5"/>
        <v>109007.88588301465</v>
      </c>
      <c r="I76" s="123">
        <v>109000</v>
      </c>
      <c r="K76" s="43"/>
      <c r="L76" s="44"/>
    </row>
    <row r="77" spans="2:12" ht="13.5" thickBot="1">
      <c r="B77" s="8"/>
      <c r="C77" s="9"/>
      <c r="D77" s="10"/>
      <c r="E77" s="33"/>
      <c r="F77" s="11"/>
      <c r="G77" s="12"/>
      <c r="H77" s="14"/>
      <c r="I77" s="41"/>
      <c r="K77" s="43"/>
      <c r="L77" s="44"/>
    </row>
    <row r="78" spans="1:9" ht="13.5" thickBot="1">
      <c r="A78" s="2" t="s">
        <v>11</v>
      </c>
      <c r="B78" s="3" t="s">
        <v>4</v>
      </c>
      <c r="C78" s="4" t="s">
        <v>5</v>
      </c>
      <c r="D78" s="4" t="s">
        <v>6</v>
      </c>
      <c r="E78" s="32" t="s">
        <v>7</v>
      </c>
      <c r="F78" s="5" t="s">
        <v>2</v>
      </c>
      <c r="G78" s="6" t="s">
        <v>8</v>
      </c>
      <c r="H78" s="7" t="s">
        <v>9</v>
      </c>
      <c r="I78" s="40" t="s">
        <v>10</v>
      </c>
    </row>
    <row r="79" spans="1:9" ht="12.75">
      <c r="A79" s="45" t="s">
        <v>12</v>
      </c>
      <c r="B79" s="8">
        <v>38718</v>
      </c>
      <c r="C79" s="9">
        <v>38748</v>
      </c>
      <c r="D79" s="10">
        <v>30</v>
      </c>
      <c r="E79" s="33">
        <v>6577151.16</v>
      </c>
      <c r="F79" s="11">
        <v>0.0345</v>
      </c>
      <c r="G79" s="12">
        <f aca="true" t="shared" si="6" ref="G79:G142">F79/360*D79*E79</f>
        <v>18909.309585</v>
      </c>
      <c r="H79" s="14">
        <f aca="true" t="shared" si="7" ref="H79:H142">I79-G79</f>
        <v>78702.140415</v>
      </c>
      <c r="I79" s="67">
        <v>97611.45</v>
      </c>
    </row>
    <row r="80" spans="1:9" ht="12.75">
      <c r="A80" s="46">
        <v>40993</v>
      </c>
      <c r="B80" s="8">
        <v>38749</v>
      </c>
      <c r="C80" s="9">
        <v>38776</v>
      </c>
      <c r="D80" s="10">
        <v>30</v>
      </c>
      <c r="E80" s="33">
        <f aca="true" t="shared" si="8" ref="E80:E143">E79-H79</f>
        <v>6498449.019585</v>
      </c>
      <c r="F80" s="11">
        <v>0.0345</v>
      </c>
      <c r="G80" s="12">
        <f t="shared" si="6"/>
        <v>18683.040931306874</v>
      </c>
      <c r="H80" s="14">
        <f t="shared" si="7"/>
        <v>78928.40906869312</v>
      </c>
      <c r="I80" s="41">
        <v>97611.45</v>
      </c>
    </row>
    <row r="81" spans="1:9" ht="12.75">
      <c r="A81" s="45"/>
      <c r="B81" s="8">
        <v>38777</v>
      </c>
      <c r="C81" s="9">
        <v>38807</v>
      </c>
      <c r="D81" s="10">
        <v>30</v>
      </c>
      <c r="E81" s="33">
        <f t="shared" si="8"/>
        <v>6419520.610516307</v>
      </c>
      <c r="F81" s="11">
        <v>0.0345</v>
      </c>
      <c r="G81" s="12">
        <f t="shared" si="6"/>
        <v>18456.12175523438</v>
      </c>
      <c r="H81" s="14">
        <f t="shared" si="7"/>
        <v>79155.32824476561</v>
      </c>
      <c r="I81" s="41">
        <v>97611.45</v>
      </c>
    </row>
    <row r="82" spans="1:9" ht="12.75">
      <c r="A82" s="65" t="s">
        <v>26</v>
      </c>
      <c r="B82" s="8">
        <v>38808</v>
      </c>
      <c r="C82" s="9">
        <v>38837</v>
      </c>
      <c r="D82" s="10">
        <v>30</v>
      </c>
      <c r="E82" s="33">
        <f t="shared" si="8"/>
        <v>6340365.282271542</v>
      </c>
      <c r="F82" s="11">
        <v>0.0345</v>
      </c>
      <c r="G82" s="12">
        <f t="shared" si="6"/>
        <v>18228.550186530683</v>
      </c>
      <c r="H82" s="14">
        <f t="shared" si="7"/>
        <v>79382.89981346931</v>
      </c>
      <c r="I82" s="41">
        <v>97611.45</v>
      </c>
    </row>
    <row r="83" spans="1:9" ht="12.75">
      <c r="A83" s="45"/>
      <c r="B83" s="8">
        <v>38838</v>
      </c>
      <c r="C83" s="9">
        <v>38868</v>
      </c>
      <c r="D83" s="10">
        <v>30</v>
      </c>
      <c r="E83" s="33">
        <f t="shared" si="8"/>
        <v>6260982.382458072</v>
      </c>
      <c r="F83" s="11">
        <v>0.0345</v>
      </c>
      <c r="G83" s="12">
        <f t="shared" si="6"/>
        <v>18000.324349566956</v>
      </c>
      <c r="H83" s="14">
        <f t="shared" si="7"/>
        <v>79611.12565043304</v>
      </c>
      <c r="I83" s="41">
        <v>97611.45</v>
      </c>
    </row>
    <row r="84" spans="1:9" ht="12.75">
      <c r="A84" s="45"/>
      <c r="B84" s="8">
        <v>38869</v>
      </c>
      <c r="C84" s="9">
        <v>38898</v>
      </c>
      <c r="D84" s="10">
        <v>30</v>
      </c>
      <c r="E84" s="33">
        <f t="shared" si="8"/>
        <v>6181371.256807639</v>
      </c>
      <c r="F84" s="11">
        <v>0.0345</v>
      </c>
      <c r="G84" s="12">
        <f t="shared" si="6"/>
        <v>17771.442363321963</v>
      </c>
      <c r="H84" s="14">
        <f t="shared" si="7"/>
        <v>79840.00763667803</v>
      </c>
      <c r="I84" s="41">
        <v>97611.45</v>
      </c>
    </row>
    <row r="85" spans="1:9" ht="12.75">
      <c r="A85" s="45"/>
      <c r="B85" s="8">
        <v>38899</v>
      </c>
      <c r="C85" s="9">
        <v>38929</v>
      </c>
      <c r="D85" s="10">
        <v>30</v>
      </c>
      <c r="E85" s="33">
        <f t="shared" si="8"/>
        <v>6101531.249170961</v>
      </c>
      <c r="F85" s="11">
        <v>0.0345</v>
      </c>
      <c r="G85" s="12">
        <f t="shared" si="6"/>
        <v>17541.902341366513</v>
      </c>
      <c r="H85" s="14">
        <f t="shared" si="7"/>
        <v>80069.54765863348</v>
      </c>
      <c r="I85" s="41">
        <v>97611.45</v>
      </c>
    </row>
    <row r="86" spans="1:9" ht="12.75">
      <c r="A86" s="45"/>
      <c r="B86" s="8">
        <v>38930</v>
      </c>
      <c r="C86" s="9">
        <v>38960</v>
      </c>
      <c r="D86" s="10">
        <v>30</v>
      </c>
      <c r="E86" s="33">
        <f t="shared" si="8"/>
        <v>6021461.701512327</v>
      </c>
      <c r="F86" s="11">
        <v>0.0345</v>
      </c>
      <c r="G86" s="12">
        <f t="shared" si="6"/>
        <v>17311.702391847943</v>
      </c>
      <c r="H86" s="14">
        <f t="shared" si="7"/>
        <v>80299.74760815206</v>
      </c>
      <c r="I86" s="41">
        <v>97611.45</v>
      </c>
    </row>
    <row r="87" spans="1:9" ht="12.75">
      <c r="A87" s="47" t="s">
        <v>17</v>
      </c>
      <c r="B87" s="8">
        <v>38961</v>
      </c>
      <c r="C87" s="9">
        <v>38990</v>
      </c>
      <c r="D87" s="10">
        <v>30</v>
      </c>
      <c r="E87" s="33">
        <f t="shared" si="8"/>
        <v>5941161.953904175</v>
      </c>
      <c r="F87" s="11">
        <v>0.0345</v>
      </c>
      <c r="G87" s="12">
        <f t="shared" si="6"/>
        <v>17080.840617474503</v>
      </c>
      <c r="H87" s="14">
        <f t="shared" si="7"/>
        <v>80530.6093825255</v>
      </c>
      <c r="I87" s="41">
        <v>97611.45</v>
      </c>
    </row>
    <row r="88" spans="1:9" ht="12.75">
      <c r="A88" s="48">
        <f>SUM(G79:G90)</f>
        <v>211833.9389052491</v>
      </c>
      <c r="B88" s="8">
        <v>38991</v>
      </c>
      <c r="C88" s="9">
        <v>39021</v>
      </c>
      <c r="D88" s="10">
        <v>30</v>
      </c>
      <c r="E88" s="33">
        <f t="shared" si="8"/>
        <v>5860631.34452165</v>
      </c>
      <c r="F88" s="11">
        <v>0.0345</v>
      </c>
      <c r="G88" s="12">
        <f t="shared" si="6"/>
        <v>16849.315115499743</v>
      </c>
      <c r="H88" s="14">
        <f t="shared" si="7"/>
        <v>80762.13488450025</v>
      </c>
      <c r="I88" s="41">
        <v>97611.45</v>
      </c>
    </row>
    <row r="89" spans="1:9" ht="12.75">
      <c r="A89" s="47" t="s">
        <v>16</v>
      </c>
      <c r="B89" s="8">
        <v>39022</v>
      </c>
      <c r="C89" s="9">
        <v>39051</v>
      </c>
      <c r="D89" s="10">
        <v>30</v>
      </c>
      <c r="E89" s="33">
        <f t="shared" si="8"/>
        <v>5779869.20963715</v>
      </c>
      <c r="F89" s="11">
        <v>0.0345</v>
      </c>
      <c r="G89" s="12">
        <f t="shared" si="6"/>
        <v>16617.123977706808</v>
      </c>
      <c r="H89" s="14">
        <f t="shared" si="7"/>
        <v>80994.32602229319</v>
      </c>
      <c r="I89" s="41">
        <v>97611.45</v>
      </c>
    </row>
    <row r="90" spans="1:12" ht="12.75">
      <c r="A90" s="49">
        <f>SUM(H79:H90)</f>
        <v>959503.461094751</v>
      </c>
      <c r="B90" s="8">
        <v>39052</v>
      </c>
      <c r="C90" s="9">
        <v>39082</v>
      </c>
      <c r="D90" s="10">
        <v>30</v>
      </c>
      <c r="E90" s="33">
        <f t="shared" si="8"/>
        <v>5698874.883614857</v>
      </c>
      <c r="F90" s="11">
        <v>0.0345</v>
      </c>
      <c r="G90" s="12">
        <f t="shared" si="6"/>
        <v>16384.265290392712</v>
      </c>
      <c r="H90" s="14">
        <f t="shared" si="7"/>
        <v>81227.18470960729</v>
      </c>
      <c r="I90" s="41">
        <v>97611.45</v>
      </c>
      <c r="K90" s="43"/>
      <c r="L90" s="44"/>
    </row>
    <row r="91" spans="1:9" ht="12.75">
      <c r="A91" s="45"/>
      <c r="B91" s="8">
        <v>39083</v>
      </c>
      <c r="C91" s="9">
        <v>39113</v>
      </c>
      <c r="D91" s="10">
        <v>30</v>
      </c>
      <c r="E91" s="33">
        <f t="shared" si="8"/>
        <v>5617647.698905249</v>
      </c>
      <c r="F91" s="11">
        <v>0.0345</v>
      </c>
      <c r="G91" s="12">
        <f t="shared" si="6"/>
        <v>16150.73713435259</v>
      </c>
      <c r="H91" s="14">
        <f t="shared" si="7"/>
        <v>81460.71286564741</v>
      </c>
      <c r="I91" s="41">
        <v>97611.45</v>
      </c>
    </row>
    <row r="92" spans="1:9" ht="12.75">
      <c r="A92" s="45"/>
      <c r="B92" s="8">
        <v>39114</v>
      </c>
      <c r="C92" s="9">
        <v>39141</v>
      </c>
      <c r="D92" s="10">
        <v>30</v>
      </c>
      <c r="E92" s="33">
        <f t="shared" si="8"/>
        <v>5536186.986039601</v>
      </c>
      <c r="F92" s="11">
        <v>0.0345</v>
      </c>
      <c r="G92" s="12">
        <f t="shared" si="6"/>
        <v>15916.537584863854</v>
      </c>
      <c r="H92" s="14">
        <f t="shared" si="7"/>
        <v>81694.91241513615</v>
      </c>
      <c r="I92" s="41">
        <v>97611.45</v>
      </c>
    </row>
    <row r="93" spans="1:9" ht="12.75">
      <c r="A93" s="45"/>
      <c r="B93" s="8">
        <v>39142</v>
      </c>
      <c r="C93" s="9">
        <v>39172</v>
      </c>
      <c r="D93" s="10">
        <v>30</v>
      </c>
      <c r="E93" s="33">
        <f t="shared" si="8"/>
        <v>5454492.073624465</v>
      </c>
      <c r="F93" s="11">
        <v>0.0345</v>
      </c>
      <c r="G93" s="12">
        <f t="shared" si="6"/>
        <v>15681.664711670335</v>
      </c>
      <c r="H93" s="14">
        <f t="shared" si="7"/>
        <v>81929.78528832966</v>
      </c>
      <c r="I93" s="41">
        <v>97611.45</v>
      </c>
    </row>
    <row r="94" spans="1:9" ht="12.75">
      <c r="A94" s="45"/>
      <c r="B94" s="8">
        <v>39173</v>
      </c>
      <c r="C94" s="9">
        <v>39202</v>
      </c>
      <c r="D94" s="10">
        <v>30</v>
      </c>
      <c r="E94" s="33">
        <f t="shared" si="8"/>
        <v>5372562.288336135</v>
      </c>
      <c r="F94" s="11">
        <v>0.0345</v>
      </c>
      <c r="G94" s="12">
        <f t="shared" si="6"/>
        <v>15446.116578966388</v>
      </c>
      <c r="H94" s="14">
        <f t="shared" si="7"/>
        <v>82165.3334210336</v>
      </c>
      <c r="I94" s="41">
        <v>97611.45</v>
      </c>
    </row>
    <row r="95" spans="1:9" ht="12.75">
      <c r="A95" s="45"/>
      <c r="B95" s="8">
        <v>39203</v>
      </c>
      <c r="C95" s="9">
        <v>39233</v>
      </c>
      <c r="D95" s="10">
        <v>30</v>
      </c>
      <c r="E95" s="33">
        <f t="shared" si="8"/>
        <v>5290396.954915102</v>
      </c>
      <c r="F95" s="11">
        <v>0.0345</v>
      </c>
      <c r="G95" s="12">
        <f t="shared" si="6"/>
        <v>15209.891245380917</v>
      </c>
      <c r="H95" s="14">
        <f t="shared" si="7"/>
        <v>82401.55875461908</v>
      </c>
      <c r="I95" s="41">
        <v>97611.45</v>
      </c>
    </row>
    <row r="96" spans="1:9" ht="12.75">
      <c r="A96" s="45"/>
      <c r="B96" s="8">
        <v>39234</v>
      </c>
      <c r="C96" s="9">
        <v>39263</v>
      </c>
      <c r="D96" s="10">
        <v>30</v>
      </c>
      <c r="E96" s="33">
        <f t="shared" si="8"/>
        <v>5207995.396160482</v>
      </c>
      <c r="F96" s="11">
        <v>0.0345</v>
      </c>
      <c r="G96" s="12">
        <f t="shared" si="6"/>
        <v>14972.986763961388</v>
      </c>
      <c r="H96" s="14">
        <f t="shared" si="7"/>
        <v>82638.4632360386</v>
      </c>
      <c r="I96" s="41">
        <v>97611.45</v>
      </c>
    </row>
    <row r="97" spans="1:9" ht="12.75">
      <c r="A97" s="45"/>
      <c r="B97" s="8">
        <v>39264</v>
      </c>
      <c r="C97" s="9">
        <v>39294</v>
      </c>
      <c r="D97" s="10">
        <v>30</v>
      </c>
      <c r="E97" s="33">
        <f t="shared" si="8"/>
        <v>5125356.932924444</v>
      </c>
      <c r="F97" s="11">
        <v>0.0345</v>
      </c>
      <c r="G97" s="12">
        <f t="shared" si="6"/>
        <v>14735.401182157775</v>
      </c>
      <c r="H97" s="14">
        <f t="shared" si="7"/>
        <v>82876.04881784222</v>
      </c>
      <c r="I97" s="41">
        <v>97611.45</v>
      </c>
    </row>
    <row r="98" spans="1:9" ht="12.75">
      <c r="A98" s="45"/>
      <c r="B98" s="8">
        <v>39295</v>
      </c>
      <c r="C98" s="9">
        <v>39325</v>
      </c>
      <c r="D98" s="10">
        <v>30</v>
      </c>
      <c r="E98" s="33">
        <f t="shared" si="8"/>
        <v>5042480.884106602</v>
      </c>
      <c r="F98" s="11">
        <v>0.0345</v>
      </c>
      <c r="G98" s="12">
        <f t="shared" si="6"/>
        <v>14497.132541806479</v>
      </c>
      <c r="H98" s="14">
        <f t="shared" si="7"/>
        <v>83114.31745819352</v>
      </c>
      <c r="I98" s="41">
        <v>97611.45</v>
      </c>
    </row>
    <row r="99" spans="1:9" ht="12.75">
      <c r="A99" s="47" t="s">
        <v>17</v>
      </c>
      <c r="B99" s="8">
        <v>39326</v>
      </c>
      <c r="C99" s="9">
        <v>39355</v>
      </c>
      <c r="D99" s="10">
        <v>30</v>
      </c>
      <c r="E99" s="33">
        <f t="shared" si="8"/>
        <v>4959366.566648408</v>
      </c>
      <c r="F99" s="11">
        <v>0.0345</v>
      </c>
      <c r="G99" s="12">
        <f t="shared" si="6"/>
        <v>14258.178879114172</v>
      </c>
      <c r="H99" s="14">
        <f t="shared" si="7"/>
        <v>83353.27112088582</v>
      </c>
      <c r="I99" s="41">
        <v>97611.45</v>
      </c>
    </row>
    <row r="100" spans="1:9" ht="12.75">
      <c r="A100" s="48">
        <f>SUM(G91:G102)</f>
        <v>178202.58148447494</v>
      </c>
      <c r="B100" s="8">
        <v>39356</v>
      </c>
      <c r="C100" s="9">
        <v>39386</v>
      </c>
      <c r="D100" s="10">
        <v>30</v>
      </c>
      <c r="E100" s="33">
        <f t="shared" si="8"/>
        <v>4876013.295527522</v>
      </c>
      <c r="F100" s="11">
        <v>0.0345</v>
      </c>
      <c r="G100" s="12">
        <f t="shared" si="6"/>
        <v>14018.538224641627</v>
      </c>
      <c r="H100" s="14">
        <f t="shared" si="7"/>
        <v>83592.91177535837</v>
      </c>
      <c r="I100" s="41">
        <v>97611.45</v>
      </c>
    </row>
    <row r="101" spans="1:9" ht="12.75">
      <c r="A101" s="47" t="s">
        <v>16</v>
      </c>
      <c r="B101" s="8">
        <v>39387</v>
      </c>
      <c r="C101" s="9">
        <v>39416</v>
      </c>
      <c r="D101" s="10">
        <v>30</v>
      </c>
      <c r="E101" s="33">
        <f t="shared" si="8"/>
        <v>4792420.383752164</v>
      </c>
      <c r="F101" s="11">
        <v>0.0345</v>
      </c>
      <c r="G101" s="12">
        <f t="shared" si="6"/>
        <v>13778.208603287472</v>
      </c>
      <c r="H101" s="14">
        <f t="shared" si="7"/>
        <v>83833.24139671252</v>
      </c>
      <c r="I101" s="41">
        <v>97611.45</v>
      </c>
    </row>
    <row r="102" spans="1:12" ht="12.75">
      <c r="A102" s="49">
        <f>SUM(H91:H102)</f>
        <v>993134.818515525</v>
      </c>
      <c r="B102" s="8">
        <v>39417</v>
      </c>
      <c r="C102" s="9">
        <v>39447</v>
      </c>
      <c r="D102" s="10">
        <v>30</v>
      </c>
      <c r="E102" s="33">
        <f t="shared" si="8"/>
        <v>4708587.142355452</v>
      </c>
      <c r="F102" s="11">
        <v>0.0345</v>
      </c>
      <c r="G102" s="12">
        <f t="shared" si="6"/>
        <v>13537.188034271925</v>
      </c>
      <c r="H102" s="14">
        <f t="shared" si="7"/>
        <v>84074.26196572807</v>
      </c>
      <c r="I102" s="41">
        <v>97611.45</v>
      </c>
      <c r="K102" s="43"/>
      <c r="L102" s="44"/>
    </row>
    <row r="103" spans="1:9" ht="12.75">
      <c r="A103" s="45"/>
      <c r="B103" s="8">
        <v>39448</v>
      </c>
      <c r="C103" s="9">
        <v>39478</v>
      </c>
      <c r="D103" s="10">
        <v>30</v>
      </c>
      <c r="E103" s="33">
        <f t="shared" si="8"/>
        <v>4624512.880389724</v>
      </c>
      <c r="F103" s="11">
        <v>0.0345</v>
      </c>
      <c r="G103" s="12">
        <f t="shared" si="6"/>
        <v>13295.474531120457</v>
      </c>
      <c r="H103" s="14">
        <f t="shared" si="7"/>
        <v>84315.97546887954</v>
      </c>
      <c r="I103" s="41">
        <v>97611.45</v>
      </c>
    </row>
    <row r="104" spans="1:9" ht="12.75">
      <c r="A104" s="45"/>
      <c r="B104" s="8">
        <v>39479</v>
      </c>
      <c r="C104" s="9">
        <v>39507</v>
      </c>
      <c r="D104" s="10">
        <v>30</v>
      </c>
      <c r="E104" s="33">
        <f t="shared" si="8"/>
        <v>4540196.904920844</v>
      </c>
      <c r="F104" s="11">
        <v>0.0345</v>
      </c>
      <c r="G104" s="12">
        <f t="shared" si="6"/>
        <v>13053.066101647428</v>
      </c>
      <c r="H104" s="14">
        <f t="shared" si="7"/>
        <v>84558.38389835256</v>
      </c>
      <c r="I104" s="41">
        <v>97611.45</v>
      </c>
    </row>
    <row r="105" spans="1:9" ht="12.75">
      <c r="A105" s="45"/>
      <c r="B105" s="8">
        <v>39508</v>
      </c>
      <c r="C105" s="9">
        <v>39538</v>
      </c>
      <c r="D105" s="10">
        <v>30</v>
      </c>
      <c r="E105" s="33">
        <f t="shared" si="8"/>
        <v>4455638.521022492</v>
      </c>
      <c r="F105" s="11">
        <v>0.0345</v>
      </c>
      <c r="G105" s="12">
        <f t="shared" si="6"/>
        <v>12809.960747939664</v>
      </c>
      <c r="H105" s="14">
        <f t="shared" si="7"/>
        <v>84801.48925206033</v>
      </c>
      <c r="I105" s="41">
        <v>97611.45</v>
      </c>
    </row>
    <row r="106" spans="1:9" ht="12.75">
      <c r="A106" s="45"/>
      <c r="B106" s="8">
        <v>39539</v>
      </c>
      <c r="C106" s="9">
        <v>39568</v>
      </c>
      <c r="D106" s="10">
        <v>30</v>
      </c>
      <c r="E106" s="33">
        <f t="shared" si="8"/>
        <v>4370837.031770431</v>
      </c>
      <c r="F106" s="11">
        <v>0.0345</v>
      </c>
      <c r="G106" s="12">
        <f t="shared" si="6"/>
        <v>12566.15646633999</v>
      </c>
      <c r="H106" s="14">
        <f t="shared" si="7"/>
        <v>85045.29353366</v>
      </c>
      <c r="I106" s="41">
        <v>97611.45</v>
      </c>
    </row>
    <row r="107" spans="1:9" ht="12.75">
      <c r="A107" s="45"/>
      <c r="B107" s="8">
        <v>39569</v>
      </c>
      <c r="C107" s="9">
        <v>39599</v>
      </c>
      <c r="D107" s="10">
        <v>30</v>
      </c>
      <c r="E107" s="33">
        <f t="shared" si="8"/>
        <v>4285791.738236772</v>
      </c>
      <c r="F107" s="11">
        <v>0.0345</v>
      </c>
      <c r="G107" s="12">
        <f t="shared" si="6"/>
        <v>12321.651247430718</v>
      </c>
      <c r="H107" s="14">
        <f t="shared" si="7"/>
        <v>85289.79875256927</v>
      </c>
      <c r="I107" s="41">
        <v>97611.45</v>
      </c>
    </row>
    <row r="108" spans="1:9" ht="12.75">
      <c r="A108" s="45"/>
      <c r="B108" s="8">
        <v>39600</v>
      </c>
      <c r="C108" s="9">
        <v>39629</v>
      </c>
      <c r="D108" s="10">
        <v>30</v>
      </c>
      <c r="E108" s="33">
        <f t="shared" si="8"/>
        <v>4200501.939484202</v>
      </c>
      <c r="F108" s="11">
        <v>0.0495</v>
      </c>
      <c r="G108" s="12">
        <f t="shared" si="6"/>
        <v>17327.070500372334</v>
      </c>
      <c r="H108" s="14">
        <f t="shared" si="7"/>
        <v>83113.18949962765</v>
      </c>
      <c r="I108" s="41">
        <v>100440.26</v>
      </c>
    </row>
    <row r="109" spans="1:9" ht="12.75">
      <c r="A109" s="45"/>
      <c r="B109" s="8">
        <v>39630</v>
      </c>
      <c r="C109" s="9">
        <v>39660</v>
      </c>
      <c r="D109" s="10">
        <v>30</v>
      </c>
      <c r="E109" s="33">
        <f t="shared" si="8"/>
        <v>4117388.7499845745</v>
      </c>
      <c r="F109" s="11">
        <v>0.0495</v>
      </c>
      <c r="G109" s="12">
        <f t="shared" si="6"/>
        <v>16984.22859368637</v>
      </c>
      <c r="H109" s="14">
        <f t="shared" si="7"/>
        <v>83456.03140631362</v>
      </c>
      <c r="I109" s="41">
        <v>100440.26</v>
      </c>
    </row>
    <row r="110" spans="1:9" ht="12.75">
      <c r="A110" s="45"/>
      <c r="B110" s="8">
        <v>39661</v>
      </c>
      <c r="C110" s="9">
        <v>39691</v>
      </c>
      <c r="D110" s="10">
        <v>30</v>
      </c>
      <c r="E110" s="33">
        <f t="shared" si="8"/>
        <v>4033932.718578261</v>
      </c>
      <c r="F110" s="11">
        <v>0.0495</v>
      </c>
      <c r="G110" s="12">
        <f t="shared" si="6"/>
        <v>16639.972464135328</v>
      </c>
      <c r="H110" s="14">
        <f t="shared" si="7"/>
        <v>83800.28753586467</v>
      </c>
      <c r="I110" s="41">
        <v>100440.26</v>
      </c>
    </row>
    <row r="111" spans="1:9" ht="12.75">
      <c r="A111" s="47" t="s">
        <v>17</v>
      </c>
      <c r="B111" s="8">
        <v>39692</v>
      </c>
      <c r="C111" s="9">
        <v>39721</v>
      </c>
      <c r="D111" s="10">
        <v>30</v>
      </c>
      <c r="E111" s="33">
        <f t="shared" si="8"/>
        <v>3950132.431042396</v>
      </c>
      <c r="F111" s="11">
        <v>0.0495</v>
      </c>
      <c r="G111" s="12">
        <f t="shared" si="6"/>
        <v>16294.296278049884</v>
      </c>
      <c r="H111" s="14">
        <f t="shared" si="7"/>
        <v>84145.96372195012</v>
      </c>
      <c r="I111" s="41">
        <v>100440.26</v>
      </c>
    </row>
    <row r="112" spans="1:9" ht="12.75">
      <c r="A112" s="48">
        <f>SUM(G103:G114)</f>
        <v>178051.8202035749</v>
      </c>
      <c r="B112" s="8">
        <v>39722</v>
      </c>
      <c r="C112" s="9">
        <v>39752</v>
      </c>
      <c r="D112" s="10">
        <v>30</v>
      </c>
      <c r="E112" s="33">
        <v>3863202.02</v>
      </c>
      <c r="F112" s="11">
        <v>0.0495</v>
      </c>
      <c r="G112" s="12">
        <f t="shared" si="6"/>
        <v>15935.7083325</v>
      </c>
      <c r="H112" s="14">
        <f t="shared" si="7"/>
        <v>84504.5516675</v>
      </c>
      <c r="I112" s="41">
        <v>100440.26</v>
      </c>
    </row>
    <row r="113" spans="1:9" ht="12.75">
      <c r="A113" s="47" t="s">
        <v>16</v>
      </c>
      <c r="B113" s="8">
        <v>39753</v>
      </c>
      <c r="C113" s="9">
        <v>39782</v>
      </c>
      <c r="D113" s="10">
        <v>30</v>
      </c>
      <c r="E113" s="33">
        <f t="shared" si="8"/>
        <v>3778697.4683325</v>
      </c>
      <c r="F113" s="11">
        <v>0.0495</v>
      </c>
      <c r="G113" s="12">
        <f t="shared" si="6"/>
        <v>15587.127056871564</v>
      </c>
      <c r="H113" s="14">
        <f t="shared" si="7"/>
        <v>84853.13294312842</v>
      </c>
      <c r="I113" s="41">
        <v>100440.26</v>
      </c>
    </row>
    <row r="114" spans="1:12" ht="13.5" thickBot="1">
      <c r="A114" s="50">
        <f>SUM(H103:H114)</f>
        <v>1013087.2497964251</v>
      </c>
      <c r="B114" s="17">
        <v>39783</v>
      </c>
      <c r="C114" s="18">
        <v>39813</v>
      </c>
      <c r="D114" s="19">
        <v>30</v>
      </c>
      <c r="E114" s="34">
        <f t="shared" si="8"/>
        <v>3693844.335389372</v>
      </c>
      <c r="F114" s="20">
        <v>0.0495</v>
      </c>
      <c r="G114" s="21">
        <f t="shared" si="6"/>
        <v>15237.10788348116</v>
      </c>
      <c r="H114" s="15">
        <f t="shared" si="7"/>
        <v>85203.15211651883</v>
      </c>
      <c r="I114" s="42">
        <v>100440.26</v>
      </c>
      <c r="K114" s="43"/>
      <c r="L114" s="44"/>
    </row>
    <row r="115" spans="1:12" ht="12.75">
      <c r="A115" s="45"/>
      <c r="B115" s="8">
        <v>39814</v>
      </c>
      <c r="C115" s="9">
        <v>39844</v>
      </c>
      <c r="D115" s="10">
        <v>30</v>
      </c>
      <c r="E115" s="33">
        <v>3606955.03</v>
      </c>
      <c r="F115" s="11">
        <v>0.0495</v>
      </c>
      <c r="G115" s="12">
        <f t="shared" si="6"/>
        <v>14878.68949875</v>
      </c>
      <c r="H115" s="14">
        <f t="shared" si="7"/>
        <v>85561.57050125</v>
      </c>
      <c r="I115" s="41">
        <v>100440.26</v>
      </c>
      <c r="K115" s="43"/>
      <c r="L115" s="44"/>
    </row>
    <row r="116" spans="1:12" ht="12.75">
      <c r="A116" s="45"/>
      <c r="B116" s="8">
        <v>39845</v>
      </c>
      <c r="C116" s="9">
        <v>39872</v>
      </c>
      <c r="D116" s="10">
        <v>30</v>
      </c>
      <c r="E116" s="33">
        <f t="shared" si="8"/>
        <v>3521393.4594987496</v>
      </c>
      <c r="F116" s="11">
        <v>0.0495</v>
      </c>
      <c r="G116" s="12">
        <f t="shared" si="6"/>
        <v>14525.748020432342</v>
      </c>
      <c r="H116" s="14">
        <f t="shared" si="7"/>
        <v>85914.51197956766</v>
      </c>
      <c r="I116" s="41">
        <v>100440.26</v>
      </c>
      <c r="K116" s="43"/>
      <c r="L116" s="44"/>
    </row>
    <row r="117" spans="1:12" ht="12.75">
      <c r="A117" s="45"/>
      <c r="B117" s="8">
        <v>39873</v>
      </c>
      <c r="C117" s="9">
        <v>39903</v>
      </c>
      <c r="D117" s="10">
        <v>30</v>
      </c>
      <c r="E117" s="33">
        <f t="shared" si="8"/>
        <v>3435478.9475191818</v>
      </c>
      <c r="F117" s="11">
        <v>0.0495</v>
      </c>
      <c r="G117" s="12">
        <f t="shared" si="6"/>
        <v>14171.350658516625</v>
      </c>
      <c r="H117" s="14">
        <f t="shared" si="7"/>
        <v>86268.90934148338</v>
      </c>
      <c r="I117" s="41">
        <v>100440.26</v>
      </c>
      <c r="K117" s="43"/>
      <c r="L117" s="44"/>
    </row>
    <row r="118" spans="1:12" ht="12.75">
      <c r="A118" s="45"/>
      <c r="B118" s="8">
        <v>39904</v>
      </c>
      <c r="C118" s="9">
        <v>39933</v>
      </c>
      <c r="D118" s="10">
        <v>30</v>
      </c>
      <c r="E118" s="33">
        <f t="shared" si="8"/>
        <v>3349210.0381776984</v>
      </c>
      <c r="F118" s="11">
        <v>0.0495</v>
      </c>
      <c r="G118" s="12">
        <f t="shared" si="6"/>
        <v>13815.491407483007</v>
      </c>
      <c r="H118" s="14">
        <f t="shared" si="7"/>
        <v>86624.768592517</v>
      </c>
      <c r="I118" s="41">
        <v>100440.26</v>
      </c>
      <c r="K118" s="43"/>
      <c r="L118" s="44"/>
    </row>
    <row r="119" spans="1:12" ht="12.75">
      <c r="A119" s="45"/>
      <c r="B119" s="8">
        <v>39934</v>
      </c>
      <c r="C119" s="9">
        <v>39964</v>
      </c>
      <c r="D119" s="10">
        <v>30</v>
      </c>
      <c r="E119" s="33">
        <f t="shared" si="8"/>
        <v>3262585.2695851815</v>
      </c>
      <c r="F119" s="11">
        <v>0.0495</v>
      </c>
      <c r="G119" s="12">
        <f t="shared" si="6"/>
        <v>13458.164237038874</v>
      </c>
      <c r="H119" s="14">
        <f t="shared" si="7"/>
        <v>86982.09576296112</v>
      </c>
      <c r="I119" s="41">
        <v>100440.26</v>
      </c>
      <c r="K119" s="43"/>
      <c r="L119" s="44"/>
    </row>
    <row r="120" spans="1:12" ht="12.75">
      <c r="A120" s="45"/>
      <c r="B120" s="8">
        <v>39965</v>
      </c>
      <c r="C120" s="9">
        <v>39994</v>
      </c>
      <c r="D120" s="10">
        <v>30</v>
      </c>
      <c r="E120" s="33">
        <f t="shared" si="8"/>
        <v>3175603.1738222204</v>
      </c>
      <c r="F120" s="11">
        <v>0.0422</v>
      </c>
      <c r="G120" s="12">
        <f t="shared" si="6"/>
        <v>11167.537827941476</v>
      </c>
      <c r="H120" s="14">
        <f t="shared" si="7"/>
        <v>89272.72217205852</v>
      </c>
      <c r="I120" s="41">
        <v>100440.26</v>
      </c>
      <c r="K120" s="43"/>
      <c r="L120" s="44"/>
    </row>
    <row r="121" spans="1:12" ht="12.75">
      <c r="A121" s="45"/>
      <c r="B121" s="8">
        <v>39995</v>
      </c>
      <c r="C121" s="9">
        <v>40025</v>
      </c>
      <c r="D121" s="10">
        <v>30</v>
      </c>
      <c r="E121" s="33">
        <f t="shared" si="8"/>
        <v>3086330.4516501618</v>
      </c>
      <c r="F121" s="11">
        <v>0.0422</v>
      </c>
      <c r="G121" s="12">
        <f t="shared" si="6"/>
        <v>10853.595421636404</v>
      </c>
      <c r="H121" s="14">
        <f t="shared" si="7"/>
        <v>89586.66457836359</v>
      </c>
      <c r="I121" s="41">
        <v>100440.26</v>
      </c>
      <c r="K121" s="43"/>
      <c r="L121" s="44"/>
    </row>
    <row r="122" spans="1:12" ht="12.75">
      <c r="A122" s="45"/>
      <c r="B122" s="8">
        <v>40026</v>
      </c>
      <c r="C122" s="9">
        <v>40056</v>
      </c>
      <c r="D122" s="10">
        <v>30</v>
      </c>
      <c r="E122" s="33">
        <f t="shared" si="8"/>
        <v>2996743.787071798</v>
      </c>
      <c r="F122" s="11">
        <v>0.0422</v>
      </c>
      <c r="G122" s="12">
        <f t="shared" si="6"/>
        <v>10538.548984535824</v>
      </c>
      <c r="H122" s="14">
        <f t="shared" si="7"/>
        <v>89901.71101546417</v>
      </c>
      <c r="I122" s="41">
        <v>100440.26</v>
      </c>
      <c r="K122" s="43"/>
      <c r="L122" s="44"/>
    </row>
    <row r="123" spans="1:12" ht="12.75">
      <c r="A123" s="47" t="s">
        <v>17</v>
      </c>
      <c r="B123" s="8">
        <v>40057</v>
      </c>
      <c r="C123" s="9">
        <v>40086</v>
      </c>
      <c r="D123" s="10">
        <v>30</v>
      </c>
      <c r="E123" s="33">
        <f t="shared" si="8"/>
        <v>2906842.0760563337</v>
      </c>
      <c r="F123" s="11">
        <v>0.0422</v>
      </c>
      <c r="G123" s="12">
        <f t="shared" si="6"/>
        <v>10222.394634131442</v>
      </c>
      <c r="H123" s="14">
        <f t="shared" si="7"/>
        <v>90217.86536586855</v>
      </c>
      <c r="I123" s="41">
        <v>100440.26</v>
      </c>
      <c r="K123" s="43"/>
      <c r="L123" s="44"/>
    </row>
    <row r="124" spans="1:12" ht="12.75">
      <c r="A124" s="48">
        <f>SUM(G115:G126)</f>
        <v>142390.640832712</v>
      </c>
      <c r="B124" s="8">
        <v>40087</v>
      </c>
      <c r="C124" s="9">
        <v>40117</v>
      </c>
      <c r="D124" s="10">
        <v>30</v>
      </c>
      <c r="E124" s="33">
        <f t="shared" si="8"/>
        <v>2816624.2106904653</v>
      </c>
      <c r="F124" s="11">
        <v>0.0422</v>
      </c>
      <c r="G124" s="12">
        <f t="shared" si="6"/>
        <v>9905.128474261472</v>
      </c>
      <c r="H124" s="14">
        <f t="shared" si="7"/>
        <v>90535.13152573853</v>
      </c>
      <c r="I124" s="41">
        <v>100440.26</v>
      </c>
      <c r="K124" s="43"/>
      <c r="L124" s="44"/>
    </row>
    <row r="125" spans="1:9" ht="12.75">
      <c r="A125" s="47" t="s">
        <v>16</v>
      </c>
      <c r="B125" s="8">
        <v>40118</v>
      </c>
      <c r="C125" s="9">
        <v>40147</v>
      </c>
      <c r="D125" s="10">
        <v>30</v>
      </c>
      <c r="E125" s="33">
        <f t="shared" si="8"/>
        <v>2726089.0791647267</v>
      </c>
      <c r="F125" s="11">
        <v>0.0422</v>
      </c>
      <c r="G125" s="12">
        <f t="shared" si="6"/>
        <v>9586.746595062623</v>
      </c>
      <c r="H125" s="14">
        <f t="shared" si="7"/>
        <v>90853.51340493737</v>
      </c>
      <c r="I125" s="41">
        <v>100440.26</v>
      </c>
    </row>
    <row r="126" spans="1:12" ht="13.5" thickBot="1">
      <c r="A126" s="50">
        <f>SUM(H115:H126)</f>
        <v>1062892.479167288</v>
      </c>
      <c r="B126" s="17">
        <v>40148</v>
      </c>
      <c r="C126" s="18">
        <v>40178</v>
      </c>
      <c r="D126" s="19">
        <v>30</v>
      </c>
      <c r="E126" s="34">
        <f t="shared" si="8"/>
        <v>2635235.565759789</v>
      </c>
      <c r="F126" s="20">
        <v>0.0422</v>
      </c>
      <c r="G126" s="21">
        <f t="shared" si="6"/>
        <v>9267.245072921927</v>
      </c>
      <c r="H126" s="15">
        <f t="shared" si="7"/>
        <v>91173.01492707807</v>
      </c>
      <c r="I126" s="42">
        <v>100440.26</v>
      </c>
      <c r="K126" s="43"/>
      <c r="L126" s="44"/>
    </row>
    <row r="127" spans="1:12" ht="12.75">
      <c r="A127" s="45"/>
      <c r="B127" s="8">
        <v>40179</v>
      </c>
      <c r="C127" s="9">
        <v>40209</v>
      </c>
      <c r="D127" s="10">
        <v>30</v>
      </c>
      <c r="E127" s="33">
        <v>2550141.54</v>
      </c>
      <c r="F127" s="11">
        <v>0.0422</v>
      </c>
      <c r="G127" s="12">
        <f t="shared" si="6"/>
        <v>8967.997749000002</v>
      </c>
      <c r="H127" s="14">
        <f t="shared" si="7"/>
        <v>91472.262251</v>
      </c>
      <c r="I127" s="41">
        <v>100440.26</v>
      </c>
      <c r="K127" s="43"/>
      <c r="L127" s="44"/>
    </row>
    <row r="128" spans="1:12" ht="12.75">
      <c r="A128" s="45"/>
      <c r="B128" s="8">
        <v>40210</v>
      </c>
      <c r="C128" s="9">
        <v>40237</v>
      </c>
      <c r="D128" s="10">
        <v>30</v>
      </c>
      <c r="E128" s="33">
        <f t="shared" si="8"/>
        <v>2458669.277749</v>
      </c>
      <c r="F128" s="11">
        <v>0.0422</v>
      </c>
      <c r="G128" s="12">
        <f t="shared" si="6"/>
        <v>8646.320293417319</v>
      </c>
      <c r="H128" s="14">
        <f t="shared" si="7"/>
        <v>91793.93970658268</v>
      </c>
      <c r="I128" s="41">
        <v>100440.26</v>
      </c>
      <c r="K128" s="43"/>
      <c r="L128" s="44"/>
    </row>
    <row r="129" spans="1:12" ht="12.75">
      <c r="A129" s="45"/>
      <c r="B129" s="8">
        <v>40238</v>
      </c>
      <c r="C129" s="9">
        <v>40268</v>
      </c>
      <c r="D129" s="10">
        <v>30</v>
      </c>
      <c r="E129" s="33">
        <f t="shared" si="8"/>
        <v>2366875.3380424175</v>
      </c>
      <c r="F129" s="11">
        <v>0.0422</v>
      </c>
      <c r="G129" s="12">
        <f t="shared" si="6"/>
        <v>8323.51160544917</v>
      </c>
      <c r="H129" s="14">
        <f t="shared" si="7"/>
        <v>92116.74839455083</v>
      </c>
      <c r="I129" s="41">
        <v>100440.26</v>
      </c>
      <c r="K129" s="43"/>
      <c r="L129" s="44"/>
    </row>
    <row r="130" spans="1:12" ht="12.75">
      <c r="A130" s="45"/>
      <c r="B130" s="8">
        <v>40269</v>
      </c>
      <c r="C130" s="9">
        <v>40298</v>
      </c>
      <c r="D130" s="10">
        <v>30</v>
      </c>
      <c r="E130" s="33">
        <f t="shared" si="8"/>
        <v>2274758.589647867</v>
      </c>
      <c r="F130" s="11">
        <v>0.0422</v>
      </c>
      <c r="G130" s="12">
        <f t="shared" si="6"/>
        <v>7999.567706928333</v>
      </c>
      <c r="H130" s="14">
        <f t="shared" si="7"/>
        <v>92440.69229307167</v>
      </c>
      <c r="I130" s="41">
        <v>100440.26</v>
      </c>
      <c r="K130" s="43"/>
      <c r="L130" s="44"/>
    </row>
    <row r="131" spans="1:12" ht="12.75">
      <c r="A131" s="45"/>
      <c r="B131" s="8">
        <v>40299</v>
      </c>
      <c r="C131" s="9">
        <v>40329</v>
      </c>
      <c r="D131" s="10">
        <v>30</v>
      </c>
      <c r="E131" s="33">
        <f t="shared" si="8"/>
        <v>2182317.897354795</v>
      </c>
      <c r="F131" s="11">
        <v>0.0422</v>
      </c>
      <c r="G131" s="12">
        <f t="shared" si="6"/>
        <v>7674.484605697697</v>
      </c>
      <c r="H131" s="14">
        <f t="shared" si="7"/>
        <v>92765.7753943023</v>
      </c>
      <c r="I131" s="41">
        <v>100440.26</v>
      </c>
      <c r="K131" s="43"/>
      <c r="L131" s="44"/>
    </row>
    <row r="132" spans="1:12" ht="12.75">
      <c r="A132" s="45"/>
      <c r="B132" s="8">
        <v>40330</v>
      </c>
      <c r="C132" s="9">
        <v>40359</v>
      </c>
      <c r="D132" s="10">
        <v>30</v>
      </c>
      <c r="E132" s="33">
        <f t="shared" si="8"/>
        <v>2089552.1219604928</v>
      </c>
      <c r="F132" s="11">
        <v>0.0362</v>
      </c>
      <c r="G132" s="12">
        <f t="shared" si="6"/>
        <v>6303.482234580821</v>
      </c>
      <c r="H132" s="14">
        <f t="shared" si="7"/>
        <v>94136.77776541917</v>
      </c>
      <c r="I132" s="41">
        <v>100440.26</v>
      </c>
      <c r="K132" s="43"/>
      <c r="L132" s="44"/>
    </row>
    <row r="133" spans="1:12" ht="12.75">
      <c r="A133" s="45"/>
      <c r="B133" s="8">
        <v>40360</v>
      </c>
      <c r="C133" s="9">
        <v>40390</v>
      </c>
      <c r="D133" s="10">
        <v>30</v>
      </c>
      <c r="E133" s="33">
        <f t="shared" si="8"/>
        <v>1995415.3441950737</v>
      </c>
      <c r="F133" s="11">
        <v>0.0362</v>
      </c>
      <c r="G133" s="12">
        <f t="shared" si="6"/>
        <v>6019.502954988473</v>
      </c>
      <c r="H133" s="14">
        <f t="shared" si="7"/>
        <v>94420.75704501152</v>
      </c>
      <c r="I133" s="41">
        <v>100440.26</v>
      </c>
      <c r="K133" s="43"/>
      <c r="L133" s="44"/>
    </row>
    <row r="134" spans="1:12" ht="12.75">
      <c r="A134" s="45"/>
      <c r="B134" s="8">
        <v>40391</v>
      </c>
      <c r="C134" s="9">
        <v>40421</v>
      </c>
      <c r="D134" s="10">
        <v>30</v>
      </c>
      <c r="E134" s="33">
        <f t="shared" si="8"/>
        <v>1900994.5871500622</v>
      </c>
      <c r="F134" s="11">
        <v>0.0362</v>
      </c>
      <c r="G134" s="12">
        <f t="shared" si="6"/>
        <v>5734.667004569355</v>
      </c>
      <c r="H134" s="14">
        <f t="shared" si="7"/>
        <v>94705.59299543063</v>
      </c>
      <c r="I134" s="41">
        <v>100440.26</v>
      </c>
      <c r="K134" s="43"/>
      <c r="L134" s="44"/>
    </row>
    <row r="135" spans="1:12" ht="12.75">
      <c r="A135" s="47" t="s">
        <v>17</v>
      </c>
      <c r="B135" s="8">
        <v>40422</v>
      </c>
      <c r="C135" s="9">
        <v>40451</v>
      </c>
      <c r="D135" s="10">
        <v>30</v>
      </c>
      <c r="E135" s="33">
        <f t="shared" si="8"/>
        <v>1806288.9941546316</v>
      </c>
      <c r="F135" s="11">
        <v>0.0362</v>
      </c>
      <c r="G135" s="12">
        <f t="shared" si="6"/>
        <v>5448.971799033139</v>
      </c>
      <c r="H135" s="14">
        <f t="shared" si="7"/>
        <v>94991.28820096685</v>
      </c>
      <c r="I135" s="41">
        <v>100440.26</v>
      </c>
      <c r="K135" s="43"/>
      <c r="L135" s="44"/>
    </row>
    <row r="136" spans="1:12" ht="12.75">
      <c r="A136" s="48">
        <f>SUM(G127:G138)</f>
        <v>79742.61863814105</v>
      </c>
      <c r="B136" s="8">
        <v>40452</v>
      </c>
      <c r="C136" s="9">
        <v>40482</v>
      </c>
      <c r="D136" s="10">
        <v>30</v>
      </c>
      <c r="E136" s="33">
        <f t="shared" si="8"/>
        <v>1711297.7059536648</v>
      </c>
      <c r="F136" s="11">
        <v>0.0362</v>
      </c>
      <c r="G136" s="12">
        <f t="shared" si="6"/>
        <v>5162.414746293556</v>
      </c>
      <c r="H136" s="14">
        <f t="shared" si="7"/>
        <v>95277.84525370644</v>
      </c>
      <c r="I136" s="41">
        <v>100440.26</v>
      </c>
      <c r="K136" s="43"/>
      <c r="L136" s="44"/>
    </row>
    <row r="137" spans="1:12" ht="12.75">
      <c r="A137" s="47" t="s">
        <v>16</v>
      </c>
      <c r="B137" s="8">
        <v>40483</v>
      </c>
      <c r="C137" s="9">
        <v>40512</v>
      </c>
      <c r="D137" s="10">
        <v>30</v>
      </c>
      <c r="E137" s="33">
        <f t="shared" si="8"/>
        <v>1616019.8606999584</v>
      </c>
      <c r="F137" s="11">
        <v>0.0362</v>
      </c>
      <c r="G137" s="12">
        <f t="shared" si="6"/>
        <v>4874.993246444875</v>
      </c>
      <c r="H137" s="14">
        <f t="shared" si="7"/>
        <v>95565.26675355512</v>
      </c>
      <c r="I137" s="41">
        <v>100440.26</v>
      </c>
      <c r="K137" s="43"/>
      <c r="L137" s="44"/>
    </row>
    <row r="138" spans="1:12" ht="13.5" thickBot="1">
      <c r="A138" s="84">
        <f>SUM(H127:H138)</f>
        <v>1125540.501361859</v>
      </c>
      <c r="B138" s="8">
        <v>40513</v>
      </c>
      <c r="C138" s="9">
        <v>40543</v>
      </c>
      <c r="D138" s="10">
        <v>30</v>
      </c>
      <c r="E138" s="33">
        <f t="shared" si="8"/>
        <v>1520454.5939464034</v>
      </c>
      <c r="F138" s="20">
        <v>0.0362</v>
      </c>
      <c r="G138" s="12">
        <f t="shared" si="6"/>
        <v>4586.704691738318</v>
      </c>
      <c r="H138" s="14">
        <f t="shared" si="7"/>
        <v>95853.55530826168</v>
      </c>
      <c r="I138" s="41">
        <v>100440.26</v>
      </c>
      <c r="K138" s="43"/>
      <c r="L138" s="44"/>
    </row>
    <row r="139" spans="1:12" ht="12.75">
      <c r="A139" s="85"/>
      <c r="B139" s="104">
        <v>40544</v>
      </c>
      <c r="C139" s="86">
        <v>40574</v>
      </c>
      <c r="D139" s="105">
        <v>30</v>
      </c>
      <c r="E139" s="87">
        <v>1439846.67</v>
      </c>
      <c r="F139" s="11">
        <v>0.0362</v>
      </c>
      <c r="G139" s="108">
        <f t="shared" si="6"/>
        <v>4343.5374545</v>
      </c>
      <c r="H139" s="13">
        <f t="shared" si="7"/>
        <v>94856.4625455</v>
      </c>
      <c r="I139" s="88">
        <v>99200</v>
      </c>
      <c r="K139" s="43"/>
      <c r="L139" s="44"/>
    </row>
    <row r="140" spans="1:12" ht="12.75">
      <c r="A140" s="89"/>
      <c r="B140" s="90">
        <v>40575</v>
      </c>
      <c r="C140" s="9">
        <v>40602</v>
      </c>
      <c r="D140" s="91">
        <v>30</v>
      </c>
      <c r="E140" s="33">
        <f t="shared" si="8"/>
        <v>1344990.2074545</v>
      </c>
      <c r="F140" s="11">
        <v>0.0362</v>
      </c>
      <c r="G140" s="109">
        <f t="shared" si="6"/>
        <v>4057.3871258210756</v>
      </c>
      <c r="H140" s="14">
        <f t="shared" si="7"/>
        <v>95142.61287417893</v>
      </c>
      <c r="I140" s="95">
        <v>99200</v>
      </c>
      <c r="K140" s="43"/>
      <c r="L140" s="44"/>
    </row>
    <row r="141" spans="1:12" ht="12.75">
      <c r="A141" s="89"/>
      <c r="B141" s="90">
        <v>40603</v>
      </c>
      <c r="C141" s="9">
        <v>40633</v>
      </c>
      <c r="D141" s="91">
        <v>30</v>
      </c>
      <c r="E141" s="33">
        <f t="shared" si="8"/>
        <v>1249847.594580321</v>
      </c>
      <c r="F141" s="11">
        <v>0.0362</v>
      </c>
      <c r="G141" s="109">
        <f t="shared" si="6"/>
        <v>3770.373576983969</v>
      </c>
      <c r="H141" s="14">
        <f t="shared" si="7"/>
        <v>95429.62642301603</v>
      </c>
      <c r="I141" s="95">
        <v>99200</v>
      </c>
      <c r="K141" s="43"/>
      <c r="L141" s="44"/>
    </row>
    <row r="142" spans="1:12" ht="12.75">
      <c r="A142" s="89"/>
      <c r="B142" s="90">
        <v>40634</v>
      </c>
      <c r="C142" s="9">
        <v>40663</v>
      </c>
      <c r="D142" s="91">
        <v>30</v>
      </c>
      <c r="E142" s="33">
        <f t="shared" si="8"/>
        <v>1154417.9681573051</v>
      </c>
      <c r="F142" s="11">
        <v>0.0362</v>
      </c>
      <c r="G142" s="109">
        <f t="shared" si="6"/>
        <v>3482.4942039412044</v>
      </c>
      <c r="H142" s="14">
        <f t="shared" si="7"/>
        <v>95717.5057960588</v>
      </c>
      <c r="I142" s="95">
        <v>99200</v>
      </c>
      <c r="K142" s="43"/>
      <c r="L142" s="44"/>
    </row>
    <row r="143" spans="1:12" ht="12.75">
      <c r="A143" s="89"/>
      <c r="B143" s="90">
        <v>40664</v>
      </c>
      <c r="C143" s="9">
        <v>40694</v>
      </c>
      <c r="D143" s="91">
        <v>30</v>
      </c>
      <c r="E143" s="33">
        <f t="shared" si="8"/>
        <v>1058700.4623612463</v>
      </c>
      <c r="F143" s="11">
        <v>0.0362</v>
      </c>
      <c r="G143" s="109">
        <f aca="true" t="shared" si="9" ref="G143:G153">F143/360*D143*E143</f>
        <v>3193.7463947897604</v>
      </c>
      <c r="H143" s="14">
        <f aca="true" t="shared" si="10" ref="H143:H153">I143-G143</f>
        <v>96006.25360521024</v>
      </c>
      <c r="I143" s="95">
        <v>99200</v>
      </c>
      <c r="K143" s="43"/>
      <c r="L143" s="44"/>
    </row>
    <row r="144" spans="1:12" ht="12.75">
      <c r="A144" s="89"/>
      <c r="B144" s="90">
        <v>40695</v>
      </c>
      <c r="C144" s="9">
        <v>40724</v>
      </c>
      <c r="D144" s="91">
        <v>30</v>
      </c>
      <c r="E144" s="33">
        <v>863784.62</v>
      </c>
      <c r="F144" s="120">
        <v>0.0362</v>
      </c>
      <c r="G144" s="109">
        <f t="shared" si="9"/>
        <v>2605.7502703333334</v>
      </c>
      <c r="H144" s="14">
        <f t="shared" si="10"/>
        <v>95394.24972966667</v>
      </c>
      <c r="I144" s="95">
        <v>98000</v>
      </c>
      <c r="K144" s="43"/>
      <c r="L144" s="44"/>
    </row>
    <row r="145" spans="1:12" ht="12.75">
      <c r="A145" s="89"/>
      <c r="B145" s="90">
        <v>40725</v>
      </c>
      <c r="C145" s="9">
        <v>40755</v>
      </c>
      <c r="D145" s="91">
        <v>30</v>
      </c>
      <c r="E145" s="33">
        <f aca="true" t="shared" si="11" ref="E145:E153">E144-H144</f>
        <v>768390.3702703334</v>
      </c>
      <c r="F145" s="120">
        <v>0.0362</v>
      </c>
      <c r="G145" s="109">
        <f t="shared" si="9"/>
        <v>2317.9776169821725</v>
      </c>
      <c r="H145" s="14">
        <f t="shared" si="10"/>
        <v>95682.02238301783</v>
      </c>
      <c r="I145" s="95">
        <v>98000</v>
      </c>
      <c r="K145" s="43"/>
      <c r="L145" s="44"/>
    </row>
    <row r="146" spans="1:12" ht="12.75">
      <c r="A146" s="89"/>
      <c r="B146" s="90">
        <v>40756</v>
      </c>
      <c r="C146" s="9">
        <v>40786</v>
      </c>
      <c r="D146" s="91">
        <v>30</v>
      </c>
      <c r="E146" s="33">
        <f t="shared" si="11"/>
        <v>672708.3478873156</v>
      </c>
      <c r="F146" s="120">
        <v>0.0362</v>
      </c>
      <c r="G146" s="109">
        <f t="shared" si="9"/>
        <v>2029.3368494600688</v>
      </c>
      <c r="H146" s="14">
        <f t="shared" si="10"/>
        <v>95970.66315053993</v>
      </c>
      <c r="I146" s="95">
        <v>98000</v>
      </c>
      <c r="K146" s="43"/>
      <c r="L146" s="44"/>
    </row>
    <row r="147" spans="1:12" ht="12.75">
      <c r="A147" s="96" t="s">
        <v>17</v>
      </c>
      <c r="B147" s="90">
        <v>40787</v>
      </c>
      <c r="C147" s="9">
        <v>40816</v>
      </c>
      <c r="D147" s="91">
        <v>30</v>
      </c>
      <c r="E147" s="33">
        <f t="shared" si="11"/>
        <v>576737.6847367756</v>
      </c>
      <c r="F147" s="120">
        <v>0.0362</v>
      </c>
      <c r="G147" s="109">
        <f t="shared" si="9"/>
        <v>1739.82534895594</v>
      </c>
      <c r="H147" s="14">
        <f t="shared" si="10"/>
        <v>96260.17465104406</v>
      </c>
      <c r="I147" s="95">
        <v>98000</v>
      </c>
      <c r="K147" s="43"/>
      <c r="L147" s="44"/>
    </row>
    <row r="148" spans="1:12" ht="12.75">
      <c r="A148" s="97">
        <f>SUM(G139:G143)+13978.48</f>
        <v>32826.01875603601</v>
      </c>
      <c r="B148" s="90">
        <v>40817</v>
      </c>
      <c r="C148" s="9">
        <v>40847</v>
      </c>
      <c r="D148" s="91">
        <v>30</v>
      </c>
      <c r="E148" s="33">
        <f t="shared" si="11"/>
        <v>480477.5100857315</v>
      </c>
      <c r="F148" s="120">
        <v>0.0362</v>
      </c>
      <c r="G148" s="109">
        <f t="shared" si="9"/>
        <v>1449.4404887586236</v>
      </c>
      <c r="H148" s="14">
        <f t="shared" si="10"/>
        <v>96550.55951124137</v>
      </c>
      <c r="I148" s="95">
        <v>98000</v>
      </c>
      <c r="K148" s="43"/>
      <c r="L148" s="44"/>
    </row>
    <row r="149" spans="1:12" ht="12.75">
      <c r="A149" s="96" t="s">
        <v>16</v>
      </c>
      <c r="B149" s="90">
        <v>40848</v>
      </c>
      <c r="C149" s="9">
        <v>40877</v>
      </c>
      <c r="D149" s="91">
        <v>30</v>
      </c>
      <c r="E149" s="33">
        <f t="shared" si="11"/>
        <v>383926.9505744901</v>
      </c>
      <c r="F149" s="120">
        <v>0.0362</v>
      </c>
      <c r="G149" s="109">
        <f t="shared" si="9"/>
        <v>1158.1796342330454</v>
      </c>
      <c r="H149" s="14">
        <f t="shared" si="10"/>
        <v>96841.82036576695</v>
      </c>
      <c r="I149" s="95">
        <v>98000</v>
      </c>
      <c r="K149" s="43"/>
      <c r="L149" s="44"/>
    </row>
    <row r="150" spans="1:12" ht="13.5" thickBot="1">
      <c r="A150" s="50">
        <f>SUM(H139:H143)+672021.52</f>
        <v>1149173.981243964</v>
      </c>
      <c r="B150" s="98">
        <v>40878</v>
      </c>
      <c r="C150" s="18">
        <v>40908</v>
      </c>
      <c r="D150" s="99">
        <v>30</v>
      </c>
      <c r="E150" s="34">
        <f t="shared" si="11"/>
        <v>287085.1302087232</v>
      </c>
      <c r="F150" s="121">
        <v>0.0362</v>
      </c>
      <c r="G150" s="110">
        <f t="shared" si="9"/>
        <v>866.0401427963151</v>
      </c>
      <c r="H150" s="15">
        <f t="shared" si="10"/>
        <v>97133.95985720369</v>
      </c>
      <c r="I150" s="42">
        <v>98000</v>
      </c>
      <c r="K150" s="43"/>
      <c r="L150" s="44"/>
    </row>
    <row r="151" spans="1:12" ht="12.75">
      <c r="A151" s="30"/>
      <c r="B151" s="103">
        <v>40909</v>
      </c>
      <c r="C151" s="86">
        <v>40939</v>
      </c>
      <c r="D151" s="105">
        <v>30</v>
      </c>
      <c r="E151" s="87">
        <f t="shared" si="11"/>
        <v>189951.17035151948</v>
      </c>
      <c r="F151" s="120">
        <v>0.0362</v>
      </c>
      <c r="G151" s="108">
        <f t="shared" si="9"/>
        <v>573.0193638937506</v>
      </c>
      <c r="H151" s="13">
        <f t="shared" si="10"/>
        <v>97426.98063610625</v>
      </c>
      <c r="I151" s="95">
        <v>98000</v>
      </c>
      <c r="K151" s="43"/>
      <c r="L151" s="44"/>
    </row>
    <row r="152" spans="1:12" ht="12.75">
      <c r="A152" s="97">
        <v>1750.74</v>
      </c>
      <c r="B152" s="106">
        <v>40940</v>
      </c>
      <c r="C152" s="9">
        <v>40968</v>
      </c>
      <c r="D152" s="91">
        <v>30</v>
      </c>
      <c r="E152" s="33">
        <f t="shared" si="11"/>
        <v>92524.18971541323</v>
      </c>
      <c r="F152" s="120">
        <v>0.0362</v>
      </c>
      <c r="G152" s="109">
        <f t="shared" si="9"/>
        <v>279.11463897483</v>
      </c>
      <c r="H152" s="14">
        <f t="shared" si="10"/>
        <v>97720.88536102517</v>
      </c>
      <c r="I152" s="95">
        <v>98000</v>
      </c>
      <c r="K152" s="43"/>
      <c r="L152" s="44"/>
    </row>
    <row r="153" spans="1:12" ht="13.5" thickBot="1">
      <c r="A153" s="50">
        <v>290672.69</v>
      </c>
      <c r="B153" s="107">
        <v>40969</v>
      </c>
      <c r="C153" s="18">
        <v>40993</v>
      </c>
      <c r="D153" s="99">
        <v>25</v>
      </c>
      <c r="E153" s="34">
        <f t="shared" si="11"/>
        <v>-5196.695645611937</v>
      </c>
      <c r="F153" s="121">
        <v>0.0362</v>
      </c>
      <c r="G153" s="110">
        <f t="shared" si="9"/>
        <v>-13.063915442441122</v>
      </c>
      <c r="H153" s="15">
        <f t="shared" si="10"/>
        <v>98013.06391544244</v>
      </c>
      <c r="I153" s="42">
        <v>98000</v>
      </c>
      <c r="K153" s="43"/>
      <c r="L153" s="44"/>
    </row>
    <row r="154" spans="1:12" ht="12.75">
      <c r="A154" s="30"/>
      <c r="B154" s="90"/>
      <c r="C154" s="90"/>
      <c r="D154" s="91"/>
      <c r="E154" s="92"/>
      <c r="F154" s="93"/>
      <c r="G154" s="94"/>
      <c r="H154" s="100"/>
      <c r="I154" s="101"/>
      <c r="K154" s="43"/>
      <c r="L154" s="44"/>
    </row>
    <row r="155" spans="1:12" ht="12.75">
      <c r="A155" s="30"/>
      <c r="B155" s="90"/>
      <c r="C155" s="90"/>
      <c r="D155" s="91"/>
      <c r="E155" s="92"/>
      <c r="F155" s="93"/>
      <c r="G155" s="94"/>
      <c r="H155" s="100"/>
      <c r="I155" s="101"/>
      <c r="K155" s="43"/>
      <c r="L155" s="44"/>
    </row>
    <row r="156" ht="13.5" thickBot="1"/>
    <row r="157" spans="1:7" ht="12.75">
      <c r="A157" s="52" t="s">
        <v>22</v>
      </c>
      <c r="B157" s="53" t="s">
        <v>19</v>
      </c>
      <c r="C157" s="54"/>
      <c r="D157" s="53"/>
      <c r="E157" s="55" t="s">
        <v>18</v>
      </c>
      <c r="F157" s="53" t="s">
        <v>20</v>
      </c>
      <c r="G157" s="56" t="s">
        <v>21</v>
      </c>
    </row>
    <row r="158" spans="1:7" ht="12.75">
      <c r="A158" s="45"/>
      <c r="B158" s="38">
        <v>13000000</v>
      </c>
      <c r="C158" s="26">
        <v>0.0193</v>
      </c>
      <c r="D158" s="24">
        <v>90</v>
      </c>
      <c r="E158" s="36">
        <v>44956.44</v>
      </c>
      <c r="F158" s="31"/>
      <c r="G158" s="57"/>
    </row>
    <row r="159" spans="1:7" ht="12.75">
      <c r="A159" s="45"/>
      <c r="B159" s="38">
        <f aca="true" t="shared" si="12" ref="B159:B197">B158-325000</f>
        <v>12675000</v>
      </c>
      <c r="C159" s="26">
        <v>0.0193</v>
      </c>
      <c r="D159" s="24">
        <v>90</v>
      </c>
      <c r="E159" s="36">
        <f aca="true" t="shared" si="13" ref="E159:E196">B159*C159*D159/360</f>
        <v>61156.87500000001</v>
      </c>
      <c r="F159" s="31"/>
      <c r="G159" s="57"/>
    </row>
    <row r="160" spans="1:7" ht="12.75">
      <c r="A160" s="65" t="s">
        <v>28</v>
      </c>
      <c r="B160" s="38">
        <f t="shared" si="12"/>
        <v>12350000</v>
      </c>
      <c r="C160" s="26">
        <v>0.0193</v>
      </c>
      <c r="D160" s="24">
        <v>90</v>
      </c>
      <c r="E160" s="36">
        <f t="shared" si="13"/>
        <v>59588.75000000001</v>
      </c>
      <c r="F160" s="31"/>
      <c r="G160" s="57"/>
    </row>
    <row r="161" spans="1:7" ht="12.75">
      <c r="A161" s="45"/>
      <c r="B161" s="38">
        <f t="shared" si="12"/>
        <v>12025000</v>
      </c>
      <c r="C161" s="26">
        <v>0.0307</v>
      </c>
      <c r="D161" s="24">
        <v>90</v>
      </c>
      <c r="E161" s="36">
        <f t="shared" si="13"/>
        <v>92291.875</v>
      </c>
      <c r="F161" s="31">
        <f>SUM(E158:E161)</f>
        <v>257993.94</v>
      </c>
      <c r="G161" s="57">
        <v>2006</v>
      </c>
    </row>
    <row r="162" spans="1:7" ht="12.75">
      <c r="A162" s="45"/>
      <c r="B162" s="38">
        <f t="shared" si="12"/>
        <v>11700000</v>
      </c>
      <c r="C162" s="26">
        <v>0.0307</v>
      </c>
      <c r="D162" s="24">
        <v>90</v>
      </c>
      <c r="E162" s="36">
        <f t="shared" si="13"/>
        <v>89797.5</v>
      </c>
      <c r="F162" s="31"/>
      <c r="G162" s="57"/>
    </row>
    <row r="163" spans="1:7" ht="12.75">
      <c r="A163" s="45"/>
      <c r="B163" s="38">
        <f t="shared" si="12"/>
        <v>11375000</v>
      </c>
      <c r="C163" s="26">
        <v>0.0307</v>
      </c>
      <c r="D163" s="24">
        <v>90</v>
      </c>
      <c r="E163" s="36">
        <f t="shared" si="13"/>
        <v>87303.125</v>
      </c>
      <c r="F163" s="31"/>
      <c r="G163" s="57"/>
    </row>
    <row r="164" spans="1:7" ht="12.75">
      <c r="A164" s="45"/>
      <c r="B164" s="38">
        <f t="shared" si="12"/>
        <v>11050000</v>
      </c>
      <c r="C164" s="26">
        <v>0.0307</v>
      </c>
      <c r="D164" s="24">
        <v>90</v>
      </c>
      <c r="E164" s="36">
        <f t="shared" si="13"/>
        <v>84808.75</v>
      </c>
      <c r="F164" s="31"/>
      <c r="G164" s="57"/>
    </row>
    <row r="165" spans="1:7" ht="12.75">
      <c r="A165" s="45"/>
      <c r="B165" s="38">
        <f t="shared" si="12"/>
        <v>10725000</v>
      </c>
      <c r="C165" s="26">
        <v>0.0386</v>
      </c>
      <c r="D165" s="24">
        <v>90</v>
      </c>
      <c r="E165" s="36">
        <f t="shared" si="13"/>
        <v>103496.25</v>
      </c>
      <c r="F165" s="31">
        <f>SUM(E162:E165)</f>
        <v>365405.625</v>
      </c>
      <c r="G165" s="57">
        <v>2007</v>
      </c>
    </row>
    <row r="166" spans="1:7" ht="12.75">
      <c r="A166" s="45"/>
      <c r="B166" s="38">
        <f t="shared" si="12"/>
        <v>10400000</v>
      </c>
      <c r="C166" s="26">
        <v>0.0386</v>
      </c>
      <c r="D166" s="24">
        <v>90</v>
      </c>
      <c r="E166" s="36">
        <f t="shared" si="13"/>
        <v>100360</v>
      </c>
      <c r="F166" s="31"/>
      <c r="G166" s="57"/>
    </row>
    <row r="167" spans="1:7" ht="12.75">
      <c r="A167" s="45"/>
      <c r="B167" s="38">
        <f t="shared" si="12"/>
        <v>10075000</v>
      </c>
      <c r="C167" s="26">
        <v>0.0386</v>
      </c>
      <c r="D167" s="24">
        <v>90</v>
      </c>
      <c r="E167" s="36">
        <f t="shared" si="13"/>
        <v>97223.75</v>
      </c>
      <c r="F167" s="31"/>
      <c r="G167" s="57"/>
    </row>
    <row r="168" spans="1:7" ht="12.75">
      <c r="A168" s="45"/>
      <c r="B168" s="38">
        <f t="shared" si="12"/>
        <v>9750000</v>
      </c>
      <c r="C168" s="26">
        <v>0.0386</v>
      </c>
      <c r="D168" s="24">
        <v>90</v>
      </c>
      <c r="E168" s="36">
        <f t="shared" si="13"/>
        <v>94087.5</v>
      </c>
      <c r="F168" s="31"/>
      <c r="G168" s="57"/>
    </row>
    <row r="169" spans="1:7" ht="12.75">
      <c r="A169" s="45"/>
      <c r="B169" s="38">
        <f t="shared" si="12"/>
        <v>9425000</v>
      </c>
      <c r="C169" s="117">
        <v>0.0392</v>
      </c>
      <c r="D169" s="24">
        <v>90</v>
      </c>
      <c r="E169" s="36">
        <f t="shared" si="13"/>
        <v>92365</v>
      </c>
      <c r="F169" s="31">
        <f>SUM(E166:E169)</f>
        <v>384036.25</v>
      </c>
      <c r="G169" s="57">
        <v>2008</v>
      </c>
    </row>
    <row r="170" spans="1:7" ht="12.75">
      <c r="A170" s="45"/>
      <c r="B170" s="38">
        <f t="shared" si="12"/>
        <v>9100000</v>
      </c>
      <c r="C170" s="26">
        <v>0.0392</v>
      </c>
      <c r="D170" s="24">
        <v>90</v>
      </c>
      <c r="E170" s="36">
        <f t="shared" si="13"/>
        <v>89180</v>
      </c>
      <c r="F170" s="31"/>
      <c r="G170" s="57"/>
    </row>
    <row r="171" spans="1:7" ht="12.75">
      <c r="A171" s="45"/>
      <c r="B171" s="38">
        <f t="shared" si="12"/>
        <v>8775000</v>
      </c>
      <c r="C171" s="26">
        <v>0.0392</v>
      </c>
      <c r="D171" s="24">
        <v>90</v>
      </c>
      <c r="E171" s="36">
        <f t="shared" si="13"/>
        <v>85995</v>
      </c>
      <c r="F171" s="31"/>
      <c r="G171" s="57"/>
    </row>
    <row r="172" spans="1:7" ht="12.75">
      <c r="A172" s="45"/>
      <c r="B172" s="38">
        <f t="shared" si="12"/>
        <v>8450000</v>
      </c>
      <c r="C172" s="26">
        <v>0.0392</v>
      </c>
      <c r="D172" s="24">
        <v>90</v>
      </c>
      <c r="E172" s="36">
        <f t="shared" si="13"/>
        <v>82810</v>
      </c>
      <c r="F172" s="31"/>
      <c r="G172" s="57"/>
    </row>
    <row r="173" spans="1:7" ht="12.75">
      <c r="A173" s="45"/>
      <c r="B173" s="38">
        <f t="shared" si="12"/>
        <v>8125000</v>
      </c>
      <c r="C173" s="117">
        <v>0.0245</v>
      </c>
      <c r="D173" s="24">
        <v>90</v>
      </c>
      <c r="E173" s="36">
        <f t="shared" si="13"/>
        <v>49765.625</v>
      </c>
      <c r="F173" s="31">
        <f>SUM(E170:E173)</f>
        <v>307750.625</v>
      </c>
      <c r="G173" s="57">
        <v>2009</v>
      </c>
    </row>
    <row r="174" spans="1:7" ht="12.75">
      <c r="A174" s="45"/>
      <c r="B174" s="38">
        <f t="shared" si="12"/>
        <v>7800000</v>
      </c>
      <c r="C174" s="117">
        <v>0.0245</v>
      </c>
      <c r="D174" s="24">
        <v>90</v>
      </c>
      <c r="E174" s="36">
        <f t="shared" si="13"/>
        <v>47775</v>
      </c>
      <c r="F174" s="31"/>
      <c r="G174" s="57"/>
    </row>
    <row r="175" spans="1:7" ht="12.75">
      <c r="A175" s="45"/>
      <c r="B175" s="38">
        <f t="shared" si="12"/>
        <v>7475000</v>
      </c>
      <c r="C175" s="117">
        <v>0.0245</v>
      </c>
      <c r="D175" s="24">
        <v>90</v>
      </c>
      <c r="E175" s="36">
        <f t="shared" si="13"/>
        <v>45784.375</v>
      </c>
      <c r="F175" s="31"/>
      <c r="G175" s="57"/>
    </row>
    <row r="176" spans="1:7" ht="12.75">
      <c r="A176" s="45"/>
      <c r="B176" s="38">
        <f t="shared" si="12"/>
        <v>7150000</v>
      </c>
      <c r="C176" s="117">
        <v>0.0245</v>
      </c>
      <c r="D176" s="24">
        <v>90</v>
      </c>
      <c r="E176" s="36">
        <f t="shared" si="13"/>
        <v>43793.75</v>
      </c>
      <c r="F176" s="31"/>
      <c r="G176" s="57"/>
    </row>
    <row r="177" spans="1:7" ht="12.75">
      <c r="A177" s="45"/>
      <c r="B177" s="38">
        <f t="shared" si="12"/>
        <v>6825000</v>
      </c>
      <c r="C177" s="117">
        <v>0.0184</v>
      </c>
      <c r="D177" s="24">
        <v>90</v>
      </c>
      <c r="E177" s="36">
        <f t="shared" si="13"/>
        <v>31395</v>
      </c>
      <c r="F177" s="31">
        <f>SUM(E174:E177)</f>
        <v>168748.125</v>
      </c>
      <c r="G177" s="57">
        <v>2010</v>
      </c>
    </row>
    <row r="178" spans="1:7" ht="12.75">
      <c r="A178" s="45"/>
      <c r="B178" s="38">
        <f t="shared" si="12"/>
        <v>6500000</v>
      </c>
      <c r="C178" s="117">
        <v>0.0184</v>
      </c>
      <c r="D178" s="24">
        <v>90</v>
      </c>
      <c r="E178" s="36">
        <f t="shared" si="13"/>
        <v>29900</v>
      </c>
      <c r="F178" s="31"/>
      <c r="G178" s="57"/>
    </row>
    <row r="179" spans="1:7" ht="12.75">
      <c r="A179" s="45"/>
      <c r="B179" s="38">
        <f t="shared" si="12"/>
        <v>6175000</v>
      </c>
      <c r="C179" s="117">
        <v>0.0184</v>
      </c>
      <c r="D179" s="24">
        <v>90</v>
      </c>
      <c r="E179" s="36">
        <f t="shared" si="13"/>
        <v>28405</v>
      </c>
      <c r="F179" s="31"/>
      <c r="G179" s="57"/>
    </row>
    <row r="180" spans="1:7" ht="12.75">
      <c r="A180" s="45"/>
      <c r="B180" s="38">
        <f t="shared" si="12"/>
        <v>5850000</v>
      </c>
      <c r="C180" s="117">
        <v>0.0184</v>
      </c>
      <c r="D180" s="24">
        <v>90</v>
      </c>
      <c r="E180" s="36">
        <f t="shared" si="13"/>
        <v>26910</v>
      </c>
      <c r="F180" s="31"/>
      <c r="G180" s="57"/>
    </row>
    <row r="181" spans="1:7" ht="12.75">
      <c r="A181" s="45"/>
      <c r="B181" s="38">
        <f t="shared" si="12"/>
        <v>5525000</v>
      </c>
      <c r="C181" s="117">
        <v>0.0177</v>
      </c>
      <c r="D181" s="24">
        <v>90</v>
      </c>
      <c r="E181" s="36">
        <f t="shared" si="13"/>
        <v>24448.125</v>
      </c>
      <c r="F181" s="31">
        <f>SUM(E178:E181)</f>
        <v>109663.125</v>
      </c>
      <c r="G181" s="57">
        <v>2011</v>
      </c>
    </row>
    <row r="182" spans="1:7" ht="12.75">
      <c r="A182" s="45"/>
      <c r="B182" s="38">
        <f t="shared" si="12"/>
        <v>5200000</v>
      </c>
      <c r="C182" s="117">
        <v>0.0177</v>
      </c>
      <c r="D182" s="24">
        <v>90</v>
      </c>
      <c r="E182" s="36">
        <f t="shared" si="13"/>
        <v>23010</v>
      </c>
      <c r="F182" s="31"/>
      <c r="G182" s="57"/>
    </row>
    <row r="183" spans="1:7" ht="12.75">
      <c r="A183" s="45"/>
      <c r="B183" s="38">
        <f t="shared" si="12"/>
        <v>4875000</v>
      </c>
      <c r="C183" s="117">
        <v>0.0177</v>
      </c>
      <c r="D183" s="24">
        <v>90</v>
      </c>
      <c r="E183" s="36">
        <f t="shared" si="13"/>
        <v>21571.875</v>
      </c>
      <c r="F183" s="31"/>
      <c r="G183" s="57"/>
    </row>
    <row r="184" spans="1:7" ht="12.75">
      <c r="A184" s="45"/>
      <c r="B184" s="38">
        <f t="shared" si="12"/>
        <v>4550000</v>
      </c>
      <c r="C184" s="117">
        <v>0.0177</v>
      </c>
      <c r="D184" s="24">
        <v>90</v>
      </c>
      <c r="E184" s="36">
        <f t="shared" si="13"/>
        <v>20133.75</v>
      </c>
      <c r="F184" s="31"/>
      <c r="G184" s="57"/>
    </row>
    <row r="185" spans="1:7" ht="12.75">
      <c r="A185" s="45"/>
      <c r="B185" s="38">
        <f t="shared" si="12"/>
        <v>4225000</v>
      </c>
      <c r="C185" s="102">
        <v>0.023</v>
      </c>
      <c r="D185" s="24">
        <v>90</v>
      </c>
      <c r="E185" s="36">
        <f t="shared" si="13"/>
        <v>24293.75</v>
      </c>
      <c r="F185" s="31">
        <f>SUM(E182:E185)</f>
        <v>89009.375</v>
      </c>
      <c r="G185" s="57">
        <v>2012</v>
      </c>
    </row>
    <row r="186" spans="1:7" ht="12.75">
      <c r="A186" s="45"/>
      <c r="B186" s="38">
        <f t="shared" si="12"/>
        <v>3900000</v>
      </c>
      <c r="C186" s="102">
        <v>0.023</v>
      </c>
      <c r="D186" s="24">
        <v>90</v>
      </c>
      <c r="E186" s="36">
        <f t="shared" si="13"/>
        <v>22425</v>
      </c>
      <c r="F186" s="31"/>
      <c r="G186" s="57"/>
    </row>
    <row r="187" spans="1:7" ht="12.75">
      <c r="A187" s="45"/>
      <c r="B187" s="38">
        <f t="shared" si="12"/>
        <v>3575000</v>
      </c>
      <c r="C187" s="102">
        <v>0.023</v>
      </c>
      <c r="D187" s="24">
        <v>90</v>
      </c>
      <c r="E187" s="36">
        <f t="shared" si="13"/>
        <v>20556.25</v>
      </c>
      <c r="F187" s="31"/>
      <c r="G187" s="57"/>
    </row>
    <row r="188" spans="1:7" ht="12.75">
      <c r="A188" s="45"/>
      <c r="B188" s="38">
        <f t="shared" si="12"/>
        <v>3250000</v>
      </c>
      <c r="C188" s="102">
        <v>0.023</v>
      </c>
      <c r="D188" s="24">
        <v>90</v>
      </c>
      <c r="E188" s="36">
        <f t="shared" si="13"/>
        <v>18687.5</v>
      </c>
      <c r="F188" s="31"/>
      <c r="G188" s="57"/>
    </row>
    <row r="189" spans="1:7" ht="12.75">
      <c r="A189" s="45"/>
      <c r="B189" s="38">
        <f t="shared" si="12"/>
        <v>2925000</v>
      </c>
      <c r="C189" s="102">
        <v>0.028</v>
      </c>
      <c r="D189" s="24">
        <v>90</v>
      </c>
      <c r="E189" s="36">
        <f t="shared" si="13"/>
        <v>20475</v>
      </c>
      <c r="F189" s="31">
        <f>SUM(E186:E189)</f>
        <v>82143.75</v>
      </c>
      <c r="G189" s="57">
        <v>2013</v>
      </c>
    </row>
    <row r="190" spans="1:7" ht="12.75">
      <c r="A190" s="45"/>
      <c r="B190" s="38">
        <f t="shared" si="12"/>
        <v>2600000</v>
      </c>
      <c r="C190" s="102">
        <v>0.028</v>
      </c>
      <c r="D190" s="24">
        <v>90</v>
      </c>
      <c r="E190" s="36">
        <f t="shared" si="13"/>
        <v>18200</v>
      </c>
      <c r="F190" s="31"/>
      <c r="G190" s="57"/>
    </row>
    <row r="191" spans="1:7" ht="12.75">
      <c r="A191" s="45"/>
      <c r="B191" s="38">
        <f t="shared" si="12"/>
        <v>2275000</v>
      </c>
      <c r="C191" s="102">
        <v>0.028</v>
      </c>
      <c r="D191" s="24">
        <v>90</v>
      </c>
      <c r="E191" s="36">
        <f t="shared" si="13"/>
        <v>15925</v>
      </c>
      <c r="F191" s="31"/>
      <c r="G191" s="57"/>
    </row>
    <row r="192" spans="1:7" ht="12.75">
      <c r="A192" s="45"/>
      <c r="B192" s="38">
        <f t="shared" si="12"/>
        <v>1950000</v>
      </c>
      <c r="C192" s="102">
        <v>0.028</v>
      </c>
      <c r="D192" s="24">
        <v>90</v>
      </c>
      <c r="E192" s="36">
        <f t="shared" si="13"/>
        <v>13650</v>
      </c>
      <c r="F192" s="31"/>
      <c r="G192" s="57"/>
    </row>
    <row r="193" spans="1:7" ht="12.75">
      <c r="A193" s="45"/>
      <c r="B193" s="38">
        <f>B192-325000</f>
        <v>1625000</v>
      </c>
      <c r="C193" s="102">
        <v>0.028</v>
      </c>
      <c r="D193" s="24">
        <v>90</v>
      </c>
      <c r="E193" s="36">
        <f t="shared" si="13"/>
        <v>11375</v>
      </c>
      <c r="F193" s="31">
        <f>SUM(E190:E193)</f>
        <v>59150</v>
      </c>
      <c r="G193" s="57">
        <v>2014</v>
      </c>
    </row>
    <row r="194" spans="1:7" ht="12.75">
      <c r="A194" s="45"/>
      <c r="B194" s="38">
        <f t="shared" si="12"/>
        <v>1300000</v>
      </c>
      <c r="C194" s="102">
        <v>0.028</v>
      </c>
      <c r="D194" s="24">
        <v>90</v>
      </c>
      <c r="E194" s="36">
        <f t="shared" si="13"/>
        <v>9100</v>
      </c>
      <c r="F194" s="31"/>
      <c r="G194" s="57"/>
    </row>
    <row r="195" spans="1:7" ht="12.75">
      <c r="A195" s="45"/>
      <c r="B195" s="38">
        <f t="shared" si="12"/>
        <v>975000</v>
      </c>
      <c r="C195" s="102">
        <v>0.028</v>
      </c>
      <c r="D195" s="24">
        <v>90</v>
      </c>
      <c r="E195" s="36">
        <f t="shared" si="13"/>
        <v>6825</v>
      </c>
      <c r="F195" s="31"/>
      <c r="G195" s="57"/>
    </row>
    <row r="196" spans="1:7" ht="12.75">
      <c r="A196" s="45"/>
      <c r="B196" s="38">
        <f t="shared" si="12"/>
        <v>650000</v>
      </c>
      <c r="C196" s="102">
        <v>0.028</v>
      </c>
      <c r="D196" s="24">
        <v>90</v>
      </c>
      <c r="E196" s="36">
        <f t="shared" si="13"/>
        <v>4550</v>
      </c>
      <c r="F196" s="31"/>
      <c r="G196" s="57"/>
    </row>
    <row r="197" spans="1:7" ht="12.75">
      <c r="A197" s="45"/>
      <c r="B197" s="38">
        <f t="shared" si="12"/>
        <v>325000</v>
      </c>
      <c r="C197" s="25"/>
      <c r="D197" s="24"/>
      <c r="E197" s="35"/>
      <c r="F197" s="31">
        <f>SUM(E194:E197)</f>
        <v>20475</v>
      </c>
      <c r="G197" s="57">
        <v>2015</v>
      </c>
    </row>
    <row r="198" spans="1:7" ht="13.5" thickBot="1">
      <c r="A198" s="58"/>
      <c r="B198" s="59"/>
      <c r="C198" s="60"/>
      <c r="D198" s="59"/>
      <c r="E198" s="61"/>
      <c r="F198" s="62">
        <f>SUM(F197,F193,F189,F185,F181,F177,F173,F169,F165,F161)</f>
        <v>1844375.815</v>
      </c>
      <c r="G198" s="63"/>
    </row>
    <row r="199" spans="3:6" ht="13.5" thickBot="1">
      <c r="C199" s="22"/>
      <c r="F199" s="23"/>
    </row>
    <row r="200" spans="1:7" ht="12.75">
      <c r="A200" s="52" t="s">
        <v>23</v>
      </c>
      <c r="B200" s="53" t="s">
        <v>19</v>
      </c>
      <c r="C200" s="54"/>
      <c r="D200" s="53"/>
      <c r="E200" s="55" t="s">
        <v>18</v>
      </c>
      <c r="F200" s="53" t="s">
        <v>20</v>
      </c>
      <c r="G200" s="56" t="s">
        <v>21</v>
      </c>
    </row>
    <row r="201" spans="1:7" ht="12.75">
      <c r="A201" s="45"/>
      <c r="B201" s="27">
        <v>20000000</v>
      </c>
      <c r="C201" s="26">
        <v>0.0194</v>
      </c>
      <c r="D201" s="24">
        <v>90</v>
      </c>
      <c r="E201" s="66">
        <v>135272.72</v>
      </c>
      <c r="F201" s="27"/>
      <c r="G201" s="57"/>
    </row>
    <row r="202" spans="1:7" ht="12.75">
      <c r="A202" s="45"/>
      <c r="B202" s="27">
        <f aca="true" t="shared" si="14" ref="B202:B240">B201-500000</f>
        <v>19500000</v>
      </c>
      <c r="C202" s="26">
        <v>0.0194</v>
      </c>
      <c r="D202" s="24">
        <v>90</v>
      </c>
      <c r="E202" s="66">
        <f aca="true" t="shared" si="15" ref="E202:E239">B202*C202*D202/360</f>
        <v>94575</v>
      </c>
      <c r="F202" s="27"/>
      <c r="G202" s="57"/>
    </row>
    <row r="203" spans="1:7" ht="12.75">
      <c r="A203" s="65" t="s">
        <v>29</v>
      </c>
      <c r="B203" s="27">
        <f t="shared" si="14"/>
        <v>19000000</v>
      </c>
      <c r="C203" s="26">
        <v>0.0194</v>
      </c>
      <c r="D203" s="24">
        <v>90</v>
      </c>
      <c r="E203" s="66">
        <f t="shared" si="15"/>
        <v>92150</v>
      </c>
      <c r="F203" s="27"/>
      <c r="G203" s="57"/>
    </row>
    <row r="204" spans="1:7" ht="12.75">
      <c r="A204" s="45"/>
      <c r="B204" s="27">
        <f t="shared" si="14"/>
        <v>18500000</v>
      </c>
      <c r="C204" s="26">
        <v>0.0311</v>
      </c>
      <c r="D204" s="24">
        <v>90</v>
      </c>
      <c r="E204" s="66">
        <f t="shared" si="15"/>
        <v>143837.5</v>
      </c>
      <c r="F204" s="27">
        <f>SUM(E201:E204)</f>
        <v>465835.22</v>
      </c>
      <c r="G204" s="57">
        <v>2006</v>
      </c>
    </row>
    <row r="205" spans="1:7" ht="12.75">
      <c r="A205" s="45"/>
      <c r="B205" s="27">
        <f t="shared" si="14"/>
        <v>18000000</v>
      </c>
      <c r="C205" s="26">
        <v>0.0311</v>
      </c>
      <c r="D205" s="24">
        <v>90</v>
      </c>
      <c r="E205" s="66">
        <f t="shared" si="15"/>
        <v>139950</v>
      </c>
      <c r="F205" s="27"/>
      <c r="G205" s="57"/>
    </row>
    <row r="206" spans="1:7" ht="12.75">
      <c r="A206" s="45"/>
      <c r="B206" s="27">
        <f t="shared" si="14"/>
        <v>17500000</v>
      </c>
      <c r="C206" s="26">
        <v>0.0311</v>
      </c>
      <c r="D206" s="24">
        <v>90</v>
      </c>
      <c r="E206" s="66">
        <f t="shared" si="15"/>
        <v>136062.5</v>
      </c>
      <c r="F206" s="27"/>
      <c r="G206" s="57"/>
    </row>
    <row r="207" spans="1:7" ht="12.75">
      <c r="A207" s="45"/>
      <c r="B207" s="27">
        <f t="shared" si="14"/>
        <v>17000000</v>
      </c>
      <c r="C207" s="26">
        <v>0.0311</v>
      </c>
      <c r="D207" s="24">
        <v>90</v>
      </c>
      <c r="E207" s="66">
        <f t="shared" si="15"/>
        <v>132175</v>
      </c>
      <c r="F207" s="27"/>
      <c r="G207" s="57"/>
    </row>
    <row r="208" spans="1:7" ht="12.75">
      <c r="A208" s="45"/>
      <c r="B208" s="27">
        <f t="shared" si="14"/>
        <v>16500000</v>
      </c>
      <c r="C208" s="26">
        <v>0.0383</v>
      </c>
      <c r="D208" s="24">
        <v>90</v>
      </c>
      <c r="E208" s="66">
        <f t="shared" si="15"/>
        <v>157987.5</v>
      </c>
      <c r="F208" s="27">
        <f>SUM(E205:E208)</f>
        <v>566175</v>
      </c>
      <c r="G208" s="57">
        <v>2007</v>
      </c>
    </row>
    <row r="209" spans="1:7" ht="12.75">
      <c r="A209" s="45"/>
      <c r="B209" s="27">
        <f t="shared" si="14"/>
        <v>16000000</v>
      </c>
      <c r="C209" s="26">
        <v>0.0383</v>
      </c>
      <c r="D209" s="24">
        <v>90</v>
      </c>
      <c r="E209" s="66">
        <f t="shared" si="15"/>
        <v>153200</v>
      </c>
      <c r="F209" s="27"/>
      <c r="G209" s="57"/>
    </row>
    <row r="210" spans="1:7" ht="12.75">
      <c r="A210" s="45"/>
      <c r="B210" s="27">
        <f t="shared" si="14"/>
        <v>15500000</v>
      </c>
      <c r="C210" s="26">
        <v>0.0383</v>
      </c>
      <c r="D210" s="24">
        <v>90</v>
      </c>
      <c r="E210" s="66">
        <f t="shared" si="15"/>
        <v>148412.5</v>
      </c>
      <c r="F210" s="27"/>
      <c r="G210" s="57"/>
    </row>
    <row r="211" spans="1:7" ht="12.75">
      <c r="A211" s="45"/>
      <c r="B211" s="27">
        <f t="shared" si="14"/>
        <v>15000000</v>
      </c>
      <c r="C211" s="26">
        <v>0.0383</v>
      </c>
      <c r="D211" s="24">
        <v>90</v>
      </c>
      <c r="E211" s="66">
        <f t="shared" si="15"/>
        <v>143625</v>
      </c>
      <c r="F211" s="27"/>
      <c r="G211" s="57"/>
    </row>
    <row r="212" spans="1:7" ht="12.75">
      <c r="A212" s="45"/>
      <c r="B212" s="27">
        <f t="shared" si="14"/>
        <v>14500000</v>
      </c>
      <c r="C212" s="117">
        <v>0.0397</v>
      </c>
      <c r="D212" s="24">
        <v>90</v>
      </c>
      <c r="E212" s="66">
        <f t="shared" si="15"/>
        <v>143912.5</v>
      </c>
      <c r="F212" s="27">
        <f>SUM(E209:E212)</f>
        <v>589150</v>
      </c>
      <c r="G212" s="57">
        <v>2008</v>
      </c>
    </row>
    <row r="213" spans="1:7" ht="12.75">
      <c r="A213" s="45"/>
      <c r="B213" s="27">
        <f t="shared" si="14"/>
        <v>14000000</v>
      </c>
      <c r="C213" s="26">
        <v>0.0397</v>
      </c>
      <c r="D213" s="24">
        <v>90</v>
      </c>
      <c r="E213" s="66">
        <f t="shared" si="15"/>
        <v>138950</v>
      </c>
      <c r="F213" s="27"/>
      <c r="G213" s="57"/>
    </row>
    <row r="214" spans="1:7" ht="12.75">
      <c r="A214" s="45"/>
      <c r="B214" s="27">
        <f t="shared" si="14"/>
        <v>13500000</v>
      </c>
      <c r="C214" s="26">
        <v>0.0397</v>
      </c>
      <c r="D214" s="24">
        <v>90</v>
      </c>
      <c r="E214" s="66">
        <f t="shared" si="15"/>
        <v>133987.5</v>
      </c>
      <c r="F214" s="27"/>
      <c r="G214" s="57"/>
    </row>
    <row r="215" spans="1:7" ht="12.75">
      <c r="A215" s="45"/>
      <c r="B215" s="27">
        <f t="shared" si="14"/>
        <v>13000000</v>
      </c>
      <c r="C215" s="26">
        <v>0.0397</v>
      </c>
      <c r="D215" s="24">
        <v>90</v>
      </c>
      <c r="E215" s="66">
        <f t="shared" si="15"/>
        <v>129025</v>
      </c>
      <c r="F215" s="27"/>
      <c r="G215" s="57"/>
    </row>
    <row r="216" spans="1:7" ht="12.75">
      <c r="A216" s="45"/>
      <c r="B216" s="27">
        <f t="shared" si="14"/>
        <v>12500000</v>
      </c>
      <c r="C216" s="117">
        <v>0.0243</v>
      </c>
      <c r="D216" s="24">
        <v>90</v>
      </c>
      <c r="E216" s="66">
        <f t="shared" si="15"/>
        <v>75937.5</v>
      </c>
      <c r="F216" s="27">
        <f>SUM(E213:E216)</f>
        <v>477900</v>
      </c>
      <c r="G216" s="57">
        <v>2009</v>
      </c>
    </row>
    <row r="217" spans="1:7" ht="12.75">
      <c r="A217" s="45"/>
      <c r="B217" s="27">
        <f t="shared" si="14"/>
        <v>12000000</v>
      </c>
      <c r="C217" s="117">
        <v>0.0243</v>
      </c>
      <c r="D217" s="24">
        <v>90</v>
      </c>
      <c r="E217" s="66">
        <f t="shared" si="15"/>
        <v>72900</v>
      </c>
      <c r="F217" s="27"/>
      <c r="G217" s="57"/>
    </row>
    <row r="218" spans="1:7" ht="12.75">
      <c r="A218" s="45"/>
      <c r="B218" s="27">
        <f t="shared" si="14"/>
        <v>11500000</v>
      </c>
      <c r="C218" s="117">
        <v>0.0243</v>
      </c>
      <c r="D218" s="24">
        <v>90</v>
      </c>
      <c r="E218" s="66">
        <f t="shared" si="15"/>
        <v>69862.5</v>
      </c>
      <c r="F218" s="27"/>
      <c r="G218" s="57"/>
    </row>
    <row r="219" spans="1:7" ht="12.75">
      <c r="A219" s="45"/>
      <c r="B219" s="27">
        <f t="shared" si="14"/>
        <v>11000000</v>
      </c>
      <c r="C219" s="117">
        <v>0.0243</v>
      </c>
      <c r="D219" s="24">
        <v>90</v>
      </c>
      <c r="E219" s="66">
        <f t="shared" si="15"/>
        <v>66825</v>
      </c>
      <c r="F219" s="27"/>
      <c r="G219" s="57"/>
    </row>
    <row r="220" spans="1:7" ht="12.75">
      <c r="A220" s="45"/>
      <c r="B220" s="27">
        <f t="shared" si="14"/>
        <v>10500000</v>
      </c>
      <c r="C220" s="117">
        <v>0.0181</v>
      </c>
      <c r="D220" s="24">
        <v>90</v>
      </c>
      <c r="E220" s="66">
        <f t="shared" si="15"/>
        <v>47512.50000000001</v>
      </c>
      <c r="F220" s="27">
        <f>SUM(E217:E220)</f>
        <v>257100</v>
      </c>
      <c r="G220" s="57">
        <v>2010</v>
      </c>
    </row>
    <row r="221" spans="1:7" ht="12.75">
      <c r="A221" s="45"/>
      <c r="B221" s="27">
        <f t="shared" si="14"/>
        <v>10000000</v>
      </c>
      <c r="C221" s="117">
        <v>0.0181</v>
      </c>
      <c r="D221" s="24">
        <v>90</v>
      </c>
      <c r="E221" s="66">
        <f t="shared" si="15"/>
        <v>45250.00000000001</v>
      </c>
      <c r="F221" s="27"/>
      <c r="G221" s="57"/>
    </row>
    <row r="222" spans="1:7" ht="12.75">
      <c r="A222" s="45"/>
      <c r="B222" s="27">
        <f t="shared" si="14"/>
        <v>9500000</v>
      </c>
      <c r="C222" s="117">
        <v>0.0181</v>
      </c>
      <c r="D222" s="24">
        <v>90</v>
      </c>
      <c r="E222" s="66">
        <f t="shared" si="15"/>
        <v>42987.5</v>
      </c>
      <c r="F222" s="27"/>
      <c r="G222" s="57"/>
    </row>
    <row r="223" spans="1:7" ht="12.75">
      <c r="A223" s="45"/>
      <c r="B223" s="27">
        <f>B222-500000</f>
        <v>9000000</v>
      </c>
      <c r="C223" s="117">
        <v>0.0181</v>
      </c>
      <c r="D223" s="24">
        <v>90</v>
      </c>
      <c r="E223" s="66">
        <f t="shared" si="15"/>
        <v>40725</v>
      </c>
      <c r="F223" s="27"/>
      <c r="G223" s="57"/>
    </row>
    <row r="224" spans="1:7" ht="12.75">
      <c r="A224" s="45"/>
      <c r="B224" s="27">
        <f t="shared" si="14"/>
        <v>8500000</v>
      </c>
      <c r="C224" s="117">
        <v>0.0174</v>
      </c>
      <c r="D224" s="24">
        <v>90</v>
      </c>
      <c r="E224" s="66">
        <f t="shared" si="15"/>
        <v>36975</v>
      </c>
      <c r="F224" s="27">
        <f>SUM(E221:E224)</f>
        <v>165937.5</v>
      </c>
      <c r="G224" s="57">
        <v>2011</v>
      </c>
    </row>
    <row r="225" spans="1:7" ht="12.75">
      <c r="A225" s="45"/>
      <c r="B225" s="27">
        <f t="shared" si="14"/>
        <v>8000000</v>
      </c>
      <c r="C225" s="117">
        <v>0.0174</v>
      </c>
      <c r="D225" s="24">
        <v>90</v>
      </c>
      <c r="E225" s="66">
        <f t="shared" si="15"/>
        <v>34800</v>
      </c>
      <c r="F225" s="27"/>
      <c r="G225" s="57"/>
    </row>
    <row r="226" spans="1:7" ht="12.75">
      <c r="A226" s="45"/>
      <c r="B226" s="27">
        <f t="shared" si="14"/>
        <v>7500000</v>
      </c>
      <c r="C226" s="117">
        <v>0.0174</v>
      </c>
      <c r="D226" s="24">
        <v>90</v>
      </c>
      <c r="E226" s="66">
        <f t="shared" si="15"/>
        <v>32624.999999999996</v>
      </c>
      <c r="F226" s="27"/>
      <c r="G226" s="57"/>
    </row>
    <row r="227" spans="1:7" ht="12.75">
      <c r="A227" s="45"/>
      <c r="B227" s="27">
        <f t="shared" si="14"/>
        <v>7000000</v>
      </c>
      <c r="C227" s="117">
        <v>0.0174</v>
      </c>
      <c r="D227" s="24">
        <v>90</v>
      </c>
      <c r="E227" s="66">
        <f t="shared" si="15"/>
        <v>30449.999999999996</v>
      </c>
      <c r="F227" s="27"/>
      <c r="G227" s="57"/>
    </row>
    <row r="228" spans="1:7" ht="12.75">
      <c r="A228" s="45"/>
      <c r="B228" s="27">
        <f t="shared" si="14"/>
        <v>6500000</v>
      </c>
      <c r="C228" s="102">
        <v>0.023</v>
      </c>
      <c r="D228" s="24">
        <v>90</v>
      </c>
      <c r="E228" s="66">
        <f t="shared" si="15"/>
        <v>37375</v>
      </c>
      <c r="F228" s="27">
        <f>SUM(E225:E228)</f>
        <v>135250</v>
      </c>
      <c r="G228" s="57">
        <v>2012</v>
      </c>
    </row>
    <row r="229" spans="1:7" ht="12.75">
      <c r="A229" s="45"/>
      <c r="B229" s="27">
        <f t="shared" si="14"/>
        <v>6000000</v>
      </c>
      <c r="C229" s="102">
        <v>0.023</v>
      </c>
      <c r="D229" s="24">
        <v>90</v>
      </c>
      <c r="E229" s="66">
        <f t="shared" si="15"/>
        <v>34500</v>
      </c>
      <c r="F229" s="27"/>
      <c r="G229" s="57"/>
    </row>
    <row r="230" spans="1:7" ht="12.75">
      <c r="A230" s="45"/>
      <c r="B230" s="27">
        <f t="shared" si="14"/>
        <v>5500000</v>
      </c>
      <c r="C230" s="102">
        <v>0.023</v>
      </c>
      <c r="D230" s="24">
        <v>90</v>
      </c>
      <c r="E230" s="66">
        <f t="shared" si="15"/>
        <v>31625</v>
      </c>
      <c r="F230" s="27"/>
      <c r="G230" s="57"/>
    </row>
    <row r="231" spans="1:7" ht="12.75">
      <c r="A231" s="45"/>
      <c r="B231" s="27">
        <f t="shared" si="14"/>
        <v>5000000</v>
      </c>
      <c r="C231" s="102">
        <v>0.023</v>
      </c>
      <c r="D231" s="24">
        <v>90</v>
      </c>
      <c r="E231" s="66">
        <f t="shared" si="15"/>
        <v>28750</v>
      </c>
      <c r="F231" s="27"/>
      <c r="G231" s="57"/>
    </row>
    <row r="232" spans="1:7" ht="12.75">
      <c r="A232" s="45"/>
      <c r="B232" s="27">
        <f t="shared" si="14"/>
        <v>4500000</v>
      </c>
      <c r="C232" s="102">
        <v>0.028</v>
      </c>
      <c r="D232" s="24">
        <v>90</v>
      </c>
      <c r="E232" s="66">
        <f t="shared" si="15"/>
        <v>31500</v>
      </c>
      <c r="F232" s="27">
        <f>SUM(E229:E232)</f>
        <v>126375</v>
      </c>
      <c r="G232" s="57">
        <v>2013</v>
      </c>
    </row>
    <row r="233" spans="1:7" ht="12.75">
      <c r="A233" s="45"/>
      <c r="B233" s="27">
        <f t="shared" si="14"/>
        <v>4000000</v>
      </c>
      <c r="C233" s="102">
        <v>0.028</v>
      </c>
      <c r="D233" s="24">
        <v>90</v>
      </c>
      <c r="E233" s="66">
        <f t="shared" si="15"/>
        <v>28000</v>
      </c>
      <c r="F233" s="27"/>
      <c r="G233" s="57"/>
    </row>
    <row r="234" spans="1:7" ht="12.75">
      <c r="A234" s="45"/>
      <c r="B234" s="27">
        <f t="shared" si="14"/>
        <v>3500000</v>
      </c>
      <c r="C234" s="102">
        <v>0.028</v>
      </c>
      <c r="D234" s="24">
        <v>90</v>
      </c>
      <c r="E234" s="66">
        <f t="shared" si="15"/>
        <v>24500</v>
      </c>
      <c r="F234" s="27"/>
      <c r="G234" s="57"/>
    </row>
    <row r="235" spans="1:7" ht="12.75">
      <c r="A235" s="45"/>
      <c r="B235" s="27">
        <f>B234-500000</f>
        <v>3000000</v>
      </c>
      <c r="C235" s="102">
        <v>0.028</v>
      </c>
      <c r="D235" s="24">
        <v>90</v>
      </c>
      <c r="E235" s="66">
        <f t="shared" si="15"/>
        <v>21000</v>
      </c>
      <c r="F235" s="27"/>
      <c r="G235" s="57"/>
    </row>
    <row r="236" spans="1:7" ht="12.75">
      <c r="A236" s="45"/>
      <c r="B236" s="27">
        <f t="shared" si="14"/>
        <v>2500000</v>
      </c>
      <c r="C236" s="102">
        <v>0.028</v>
      </c>
      <c r="D236" s="24">
        <v>90</v>
      </c>
      <c r="E236" s="66">
        <f t="shared" si="15"/>
        <v>17500</v>
      </c>
      <c r="F236" s="27">
        <f>SUM(E233:E236)</f>
        <v>91000</v>
      </c>
      <c r="G236" s="57">
        <v>2014</v>
      </c>
    </row>
    <row r="237" spans="1:7" ht="12.75">
      <c r="A237" s="45"/>
      <c r="B237" s="27">
        <f t="shared" si="14"/>
        <v>2000000</v>
      </c>
      <c r="C237" s="102">
        <v>0.028</v>
      </c>
      <c r="D237" s="24">
        <v>90</v>
      </c>
      <c r="E237" s="66">
        <f t="shared" si="15"/>
        <v>14000</v>
      </c>
      <c r="F237" s="27"/>
      <c r="G237" s="57"/>
    </row>
    <row r="238" spans="1:7" ht="12.75">
      <c r="A238" s="45"/>
      <c r="B238" s="27">
        <f t="shared" si="14"/>
        <v>1500000</v>
      </c>
      <c r="C238" s="102">
        <v>0.028</v>
      </c>
      <c r="D238" s="24">
        <v>90</v>
      </c>
      <c r="E238" s="66">
        <f t="shared" si="15"/>
        <v>10500</v>
      </c>
      <c r="F238" s="27"/>
      <c r="G238" s="57"/>
    </row>
    <row r="239" spans="1:7" ht="12.75">
      <c r="A239" s="45"/>
      <c r="B239" s="27">
        <f t="shared" si="14"/>
        <v>1000000</v>
      </c>
      <c r="C239" s="102">
        <v>0.028</v>
      </c>
      <c r="D239" s="24">
        <v>90</v>
      </c>
      <c r="E239" s="66">
        <f t="shared" si="15"/>
        <v>7000</v>
      </c>
      <c r="F239" s="27"/>
      <c r="G239" s="57"/>
    </row>
    <row r="240" spans="1:7" ht="12.75">
      <c r="A240" s="45"/>
      <c r="B240" s="27">
        <f t="shared" si="14"/>
        <v>500000</v>
      </c>
      <c r="C240" s="25"/>
      <c r="D240" s="24"/>
      <c r="E240" s="37"/>
      <c r="F240" s="27">
        <f>SUM(E237:E240)</f>
        <v>31500</v>
      </c>
      <c r="G240" s="57">
        <v>2015</v>
      </c>
    </row>
    <row r="241" spans="1:7" ht="13.5" thickBot="1">
      <c r="A241" s="58"/>
      <c r="B241" s="59"/>
      <c r="C241" s="60"/>
      <c r="D241" s="59"/>
      <c r="E241" s="61"/>
      <c r="F241" s="64">
        <f>SUM(F240,F236,F232,F228,F224,F220,F216,F212,F208,F204)</f>
        <v>2906222.7199999997</v>
      </c>
      <c r="G241" s="63"/>
    </row>
    <row r="242" ht="13.5" thickBot="1"/>
    <row r="243" spans="1:7" ht="12.75">
      <c r="A243" s="52" t="s">
        <v>24</v>
      </c>
      <c r="B243" s="53" t="s">
        <v>19</v>
      </c>
      <c r="C243" s="54"/>
      <c r="D243" s="53"/>
      <c r="E243" s="55" t="s">
        <v>18</v>
      </c>
      <c r="F243" s="53" t="s">
        <v>20</v>
      </c>
      <c r="G243" s="56" t="s">
        <v>21</v>
      </c>
    </row>
    <row r="244" spans="1:7" ht="12.75">
      <c r="A244" s="45"/>
      <c r="B244" s="27">
        <v>14322842.35</v>
      </c>
      <c r="C244" s="26">
        <v>0.0245</v>
      </c>
      <c r="D244" s="24">
        <v>90</v>
      </c>
      <c r="E244" s="37">
        <f>B244*C244*D244/360</f>
        <v>87727.40939375</v>
      </c>
      <c r="F244" s="27"/>
      <c r="G244" s="57">
        <v>2006</v>
      </c>
    </row>
    <row r="245" spans="1:7" ht="12.75">
      <c r="A245" s="45"/>
      <c r="B245" s="27">
        <f>B244-375000</f>
        <v>13947842.35</v>
      </c>
      <c r="C245" s="26">
        <v>0.02839</v>
      </c>
      <c r="D245" s="24">
        <v>90</v>
      </c>
      <c r="E245" s="37">
        <f>B245*C245*D245/360</f>
        <v>98994.81107912501</v>
      </c>
      <c r="F245" s="27"/>
      <c r="G245" s="57"/>
    </row>
    <row r="246" spans="1:7" ht="12.75">
      <c r="A246" s="65" t="s">
        <v>35</v>
      </c>
      <c r="B246" s="27">
        <f aca="true" t="shared" si="16" ref="B246:B284">B245-375000</f>
        <v>13572842.35</v>
      </c>
      <c r="C246" s="26">
        <v>0.02879</v>
      </c>
      <c r="D246" s="24">
        <v>90</v>
      </c>
      <c r="E246" s="37">
        <f aca="true" t="shared" si="17" ref="E246:E283">B246*C246*D246/360</f>
        <v>97690.53281412499</v>
      </c>
      <c r="F246" s="27"/>
      <c r="G246" s="57"/>
    </row>
    <row r="247" spans="1:7" ht="12.75">
      <c r="A247" s="45"/>
      <c r="B247" s="27">
        <f t="shared" si="16"/>
        <v>13197842.35</v>
      </c>
      <c r="C247" s="26">
        <v>0.031</v>
      </c>
      <c r="D247" s="24">
        <v>90</v>
      </c>
      <c r="E247" s="37">
        <f t="shared" si="17"/>
        <v>102283.2782125</v>
      </c>
      <c r="F247" s="27"/>
      <c r="G247" s="57"/>
    </row>
    <row r="248" spans="1:7" ht="12.75">
      <c r="A248" s="45"/>
      <c r="B248" s="27">
        <f t="shared" si="16"/>
        <v>12822842.35</v>
      </c>
      <c r="C248" s="26">
        <v>0.03329</v>
      </c>
      <c r="D248" s="24">
        <v>90</v>
      </c>
      <c r="E248" s="37">
        <f t="shared" si="17"/>
        <v>106718.105457875</v>
      </c>
      <c r="F248" s="27">
        <f>SUM(E244:E248)</f>
        <v>493414.136957375</v>
      </c>
      <c r="G248" s="57">
        <v>2007</v>
      </c>
    </row>
    <row r="249" spans="1:7" ht="12.75">
      <c r="A249" s="45"/>
      <c r="B249" s="27">
        <f t="shared" si="16"/>
        <v>12447842.35</v>
      </c>
      <c r="C249" s="26">
        <v>0.0399</v>
      </c>
      <c r="D249" s="24">
        <v>90</v>
      </c>
      <c r="E249" s="37">
        <v>125400</v>
      </c>
      <c r="F249" s="27"/>
      <c r="G249" s="57"/>
    </row>
    <row r="250" spans="1:7" ht="12.75">
      <c r="A250" s="45"/>
      <c r="B250" s="27">
        <f t="shared" si="16"/>
        <v>12072842.35</v>
      </c>
      <c r="C250" s="26">
        <v>0.0399</v>
      </c>
      <c r="D250" s="24">
        <v>90</v>
      </c>
      <c r="E250" s="37">
        <v>125400</v>
      </c>
      <c r="F250" s="27"/>
      <c r="G250" s="57"/>
    </row>
    <row r="251" spans="1:7" ht="12.75">
      <c r="A251" s="45"/>
      <c r="B251" s="27">
        <f t="shared" si="16"/>
        <v>11697842.35</v>
      </c>
      <c r="C251" s="117">
        <v>0.03769</v>
      </c>
      <c r="D251" s="24">
        <v>90</v>
      </c>
      <c r="E251" s="37">
        <f t="shared" si="17"/>
        <v>110222.919542875</v>
      </c>
      <c r="F251" s="27"/>
      <c r="G251" s="57"/>
    </row>
    <row r="252" spans="1:7" ht="12.75">
      <c r="A252" s="45"/>
      <c r="B252" s="27">
        <f t="shared" si="16"/>
        <v>11322842.35</v>
      </c>
      <c r="C252" s="26">
        <v>0.03769</v>
      </c>
      <c r="D252" s="24">
        <v>90</v>
      </c>
      <c r="E252" s="37">
        <f t="shared" si="17"/>
        <v>106689.482042875</v>
      </c>
      <c r="F252" s="27">
        <f>SUM(E249:E252)</f>
        <v>467712.40158575005</v>
      </c>
      <c r="G252" s="57">
        <v>2008</v>
      </c>
    </row>
    <row r="253" spans="1:7" ht="12.75">
      <c r="A253" s="45"/>
      <c r="B253" s="27">
        <f t="shared" si="16"/>
        <v>10947842.35</v>
      </c>
      <c r="C253" s="117">
        <v>0.04109</v>
      </c>
      <c r="D253" s="24">
        <v>90</v>
      </c>
      <c r="E253" s="37">
        <f t="shared" si="17"/>
        <v>112461.710540375</v>
      </c>
      <c r="F253" s="27"/>
      <c r="G253" s="57"/>
    </row>
    <row r="254" spans="1:7" ht="12.75">
      <c r="A254" s="45"/>
      <c r="B254" s="27">
        <f t="shared" si="16"/>
        <v>10572842.35</v>
      </c>
      <c r="C254" s="26">
        <v>0.02509</v>
      </c>
      <c r="D254" s="24">
        <v>90</v>
      </c>
      <c r="E254" s="37">
        <f t="shared" si="17"/>
        <v>66318.153640375</v>
      </c>
      <c r="F254" s="27"/>
      <c r="G254" s="57"/>
    </row>
    <row r="255" spans="1:7" ht="12.75">
      <c r="A255" s="45"/>
      <c r="B255" s="27">
        <f t="shared" si="16"/>
        <v>10197842.35</v>
      </c>
      <c r="C255" s="117">
        <v>0.01879</v>
      </c>
      <c r="D255" s="24">
        <v>90</v>
      </c>
      <c r="E255" s="37">
        <f t="shared" si="17"/>
        <v>47904.364439125</v>
      </c>
      <c r="F255" s="27"/>
      <c r="G255" s="57"/>
    </row>
    <row r="256" spans="1:7" ht="12.75">
      <c r="A256" s="45"/>
      <c r="B256" s="27">
        <f t="shared" si="16"/>
        <v>9822842.35</v>
      </c>
      <c r="C256" s="117">
        <v>0.01789</v>
      </c>
      <c r="D256" s="24">
        <v>90</v>
      </c>
      <c r="E256" s="37">
        <f t="shared" si="17"/>
        <v>43932.662410375</v>
      </c>
      <c r="F256" s="27">
        <f>SUM(E253:E256)</f>
        <v>270616.89103025</v>
      </c>
      <c r="G256" s="57">
        <v>2009</v>
      </c>
    </row>
    <row r="257" spans="1:7" ht="12.75">
      <c r="A257" s="45"/>
      <c r="B257" s="27">
        <f t="shared" si="16"/>
        <v>9447842.35</v>
      </c>
      <c r="C257" s="117">
        <v>0.0149</v>
      </c>
      <c r="D257" s="24">
        <v>90</v>
      </c>
      <c r="E257" s="37">
        <f t="shared" si="17"/>
        <v>35193.21275375</v>
      </c>
      <c r="F257" s="27"/>
      <c r="G257" s="57"/>
    </row>
    <row r="258" spans="1:7" ht="12.75">
      <c r="A258" s="45"/>
      <c r="B258" s="27">
        <f t="shared" si="16"/>
        <v>9072842.35</v>
      </c>
      <c r="C258" s="117">
        <v>0.01249</v>
      </c>
      <c r="D258" s="24">
        <v>90</v>
      </c>
      <c r="E258" s="37">
        <f t="shared" si="17"/>
        <v>28329.950237874997</v>
      </c>
      <c r="F258" s="27"/>
      <c r="G258" s="57"/>
    </row>
    <row r="259" spans="1:7" ht="12.75">
      <c r="A259" s="45"/>
      <c r="B259" s="27">
        <f t="shared" si="16"/>
        <v>8697842.35</v>
      </c>
      <c r="C259" s="117">
        <v>0.01259</v>
      </c>
      <c r="D259" s="24">
        <v>90</v>
      </c>
      <c r="E259" s="37">
        <f t="shared" si="17"/>
        <v>27376.458796625</v>
      </c>
      <c r="F259" s="27"/>
      <c r="G259" s="57"/>
    </row>
    <row r="260" spans="1:7" ht="12.75">
      <c r="A260" s="45"/>
      <c r="B260" s="27">
        <f t="shared" si="16"/>
        <v>8322842.35</v>
      </c>
      <c r="C260" s="117">
        <v>0.0146</v>
      </c>
      <c r="D260" s="24">
        <v>90</v>
      </c>
      <c r="E260" s="37">
        <f t="shared" si="17"/>
        <v>30378.3745775</v>
      </c>
      <c r="F260" s="27">
        <f>SUM(E257:E260)</f>
        <v>121277.99636574999</v>
      </c>
      <c r="G260" s="57">
        <v>2010</v>
      </c>
    </row>
    <row r="261" spans="1:7" ht="12.75">
      <c r="A261" s="45"/>
      <c r="B261" s="27">
        <f t="shared" si="16"/>
        <v>7947842.35</v>
      </c>
      <c r="C261" s="117">
        <v>0.01249</v>
      </c>
      <c r="D261" s="24">
        <v>90</v>
      </c>
      <c r="E261" s="37">
        <f t="shared" si="17"/>
        <v>24817.137737874997</v>
      </c>
      <c r="F261" s="27"/>
      <c r="G261" s="57"/>
    </row>
    <row r="262" spans="1:7" ht="12.75">
      <c r="A262" s="45"/>
      <c r="B262" s="27">
        <f t="shared" si="16"/>
        <v>7572842.35</v>
      </c>
      <c r="C262" s="117">
        <v>0.01209</v>
      </c>
      <c r="D262" s="24">
        <v>90</v>
      </c>
      <c r="E262" s="37">
        <f t="shared" si="17"/>
        <v>22888.916002874998</v>
      </c>
      <c r="F262" s="27"/>
      <c r="G262" s="57"/>
    </row>
    <row r="263" spans="1:7" ht="12.75">
      <c r="A263" s="45"/>
      <c r="B263" s="27">
        <f t="shared" si="16"/>
        <v>7197842.35</v>
      </c>
      <c r="C263" s="117">
        <v>0.01199</v>
      </c>
      <c r="D263" s="24">
        <v>90</v>
      </c>
      <c r="E263" s="37">
        <f t="shared" si="17"/>
        <v>21575.532444125</v>
      </c>
      <c r="F263" s="27"/>
      <c r="G263" s="57"/>
    </row>
    <row r="264" spans="1:7" ht="12.75">
      <c r="A264" s="45"/>
      <c r="B264" s="27">
        <f t="shared" si="16"/>
        <v>6822842.35</v>
      </c>
      <c r="C264" s="117">
        <v>0.01169</v>
      </c>
      <c r="D264" s="24">
        <v>90</v>
      </c>
      <c r="E264" s="37">
        <f t="shared" si="17"/>
        <v>19939.756767875002</v>
      </c>
      <c r="F264" s="27">
        <f>SUM(E261:E264)</f>
        <v>89221.34295275</v>
      </c>
      <c r="G264" s="57">
        <v>2011</v>
      </c>
    </row>
    <row r="265" spans="1:7" ht="12.75">
      <c r="A265" s="45"/>
      <c r="B265" s="27">
        <f t="shared" si="16"/>
        <v>6447842.35</v>
      </c>
      <c r="C265" s="102">
        <v>0.013</v>
      </c>
      <c r="D265" s="24">
        <v>90</v>
      </c>
      <c r="E265" s="37">
        <f t="shared" si="17"/>
        <v>20955.4876375</v>
      </c>
      <c r="F265" s="27"/>
      <c r="G265" s="57"/>
    </row>
    <row r="266" spans="1:7" ht="12.75">
      <c r="A266" s="45"/>
      <c r="B266" s="27">
        <f t="shared" si="16"/>
        <v>6072842.35</v>
      </c>
      <c r="C266" s="102">
        <v>0.014</v>
      </c>
      <c r="D266" s="24">
        <v>90</v>
      </c>
      <c r="E266" s="37">
        <f t="shared" si="17"/>
        <v>21254.948225</v>
      </c>
      <c r="F266" s="27"/>
      <c r="G266" s="57"/>
    </row>
    <row r="267" spans="1:7" ht="12.75">
      <c r="A267" s="45"/>
      <c r="B267" s="27">
        <f t="shared" si="16"/>
        <v>5697842.35</v>
      </c>
      <c r="C267" s="102">
        <v>0.015</v>
      </c>
      <c r="D267" s="24">
        <v>90</v>
      </c>
      <c r="E267" s="37">
        <f t="shared" si="17"/>
        <v>21366.908812499998</v>
      </c>
      <c r="F267" s="27"/>
      <c r="G267" s="57"/>
    </row>
    <row r="268" spans="1:7" ht="12.75">
      <c r="A268" s="45"/>
      <c r="B268" s="27">
        <f t="shared" si="16"/>
        <v>5322842.35</v>
      </c>
      <c r="C268" s="102">
        <v>0.016</v>
      </c>
      <c r="D268" s="24">
        <v>90</v>
      </c>
      <c r="E268" s="37">
        <f t="shared" si="17"/>
        <v>21291.3694</v>
      </c>
      <c r="F268" s="27">
        <f>SUM(E265:E268)</f>
        <v>84868.714075</v>
      </c>
      <c r="G268" s="57">
        <v>2012</v>
      </c>
    </row>
    <row r="269" spans="1:7" ht="12.75">
      <c r="A269" s="45"/>
      <c r="B269" s="27">
        <f t="shared" si="16"/>
        <v>4947842.35</v>
      </c>
      <c r="C269" s="102">
        <v>0.017</v>
      </c>
      <c r="D269" s="24">
        <v>90</v>
      </c>
      <c r="E269" s="37">
        <f t="shared" si="17"/>
        <v>21028.3299875</v>
      </c>
      <c r="F269" s="27"/>
      <c r="G269" s="57"/>
    </row>
    <row r="270" spans="1:7" ht="12.75">
      <c r="A270" s="45"/>
      <c r="B270" s="27">
        <f t="shared" si="16"/>
        <v>4572842.35</v>
      </c>
      <c r="C270" s="102">
        <v>0.018</v>
      </c>
      <c r="D270" s="24">
        <v>90</v>
      </c>
      <c r="E270" s="37">
        <f t="shared" si="17"/>
        <v>20577.790574999995</v>
      </c>
      <c r="F270" s="27"/>
      <c r="G270" s="57"/>
    </row>
    <row r="271" spans="1:7" ht="12.75">
      <c r="A271" s="45"/>
      <c r="B271" s="27">
        <f t="shared" si="16"/>
        <v>4197842.35</v>
      </c>
      <c r="C271" s="102">
        <v>0.019</v>
      </c>
      <c r="D271" s="24">
        <v>90</v>
      </c>
      <c r="E271" s="37">
        <f t="shared" si="17"/>
        <v>19939.751162499997</v>
      </c>
      <c r="F271" s="27"/>
      <c r="G271" s="57"/>
    </row>
    <row r="272" spans="1:7" ht="12.75">
      <c r="A272" s="45"/>
      <c r="B272" s="27">
        <f t="shared" si="16"/>
        <v>3822842.3499999996</v>
      </c>
      <c r="C272" s="102">
        <v>0.02</v>
      </c>
      <c r="D272" s="24">
        <v>90</v>
      </c>
      <c r="E272" s="37">
        <f t="shared" si="17"/>
        <v>19114.21175</v>
      </c>
      <c r="F272" s="27">
        <f>SUM(E269:E272)</f>
        <v>80660.08347499999</v>
      </c>
      <c r="G272" s="57">
        <v>2013</v>
      </c>
    </row>
    <row r="273" spans="1:7" ht="12.75">
      <c r="A273" s="45"/>
      <c r="B273" s="27">
        <f t="shared" si="16"/>
        <v>3447842.3499999996</v>
      </c>
      <c r="C273" s="102">
        <v>0.021</v>
      </c>
      <c r="D273" s="24">
        <v>90</v>
      </c>
      <c r="E273" s="37">
        <f t="shared" si="17"/>
        <v>18101.1723375</v>
      </c>
      <c r="F273" s="27"/>
      <c r="G273" s="57"/>
    </row>
    <row r="274" spans="1:7" ht="12.75">
      <c r="A274" s="45"/>
      <c r="B274" s="27">
        <f t="shared" si="16"/>
        <v>3072842.3499999996</v>
      </c>
      <c r="C274" s="102">
        <v>0.022</v>
      </c>
      <c r="D274" s="24">
        <v>90</v>
      </c>
      <c r="E274" s="37">
        <f t="shared" si="17"/>
        <v>16900.632924999998</v>
      </c>
      <c r="F274" s="27"/>
      <c r="G274" s="57"/>
    </row>
    <row r="275" spans="1:7" ht="12.75">
      <c r="A275" s="45"/>
      <c r="B275" s="27">
        <f t="shared" si="16"/>
        <v>2697842.3499999996</v>
      </c>
      <c r="C275" s="102">
        <v>0.023</v>
      </c>
      <c r="D275" s="24">
        <v>90</v>
      </c>
      <c r="E275" s="37">
        <f t="shared" si="17"/>
        <v>15512.593512499998</v>
      </c>
      <c r="F275" s="27"/>
      <c r="G275" s="57"/>
    </row>
    <row r="276" spans="1:7" ht="12.75">
      <c r="A276" s="45"/>
      <c r="B276" s="27">
        <f t="shared" si="16"/>
        <v>2322842.3499999996</v>
      </c>
      <c r="C276" s="102">
        <v>0.024</v>
      </c>
      <c r="D276" s="24">
        <v>90</v>
      </c>
      <c r="E276" s="37">
        <f t="shared" si="17"/>
        <v>13937.054099999998</v>
      </c>
      <c r="F276" s="27">
        <f>SUM(E273:E276)</f>
        <v>64451.45287499999</v>
      </c>
      <c r="G276" s="57">
        <v>2014</v>
      </c>
    </row>
    <row r="277" spans="1:7" ht="12.75">
      <c r="A277" s="45"/>
      <c r="B277" s="27">
        <f t="shared" si="16"/>
        <v>1947842.3499999996</v>
      </c>
      <c r="C277" s="102">
        <v>0.025</v>
      </c>
      <c r="D277" s="24">
        <v>90</v>
      </c>
      <c r="E277" s="37">
        <f t="shared" si="17"/>
        <v>12174.0146875</v>
      </c>
      <c r="F277" s="27"/>
      <c r="G277" s="57"/>
    </row>
    <row r="278" spans="1:7" ht="12.75">
      <c r="A278" s="45"/>
      <c r="B278" s="27">
        <f t="shared" si="16"/>
        <v>1572842.3499999996</v>
      </c>
      <c r="C278" s="102">
        <v>0.026</v>
      </c>
      <c r="D278" s="24">
        <v>90</v>
      </c>
      <c r="E278" s="37">
        <f t="shared" si="17"/>
        <v>10223.475274999997</v>
      </c>
      <c r="F278" s="27"/>
      <c r="G278" s="57"/>
    </row>
    <row r="279" spans="1:7" ht="12.75">
      <c r="A279" s="45"/>
      <c r="B279" s="27">
        <f t="shared" si="16"/>
        <v>1197842.3499999996</v>
      </c>
      <c r="C279" s="102">
        <v>0.027</v>
      </c>
      <c r="D279" s="24">
        <v>90</v>
      </c>
      <c r="E279" s="37">
        <f t="shared" si="17"/>
        <v>8085.435862499998</v>
      </c>
      <c r="F279" s="27"/>
      <c r="G279" s="57"/>
    </row>
    <row r="280" spans="1:7" ht="12.75">
      <c r="A280" s="45"/>
      <c r="B280" s="27">
        <f t="shared" si="16"/>
        <v>822842.3499999996</v>
      </c>
      <c r="C280" s="102">
        <v>0.028</v>
      </c>
      <c r="D280" s="24">
        <v>90</v>
      </c>
      <c r="E280" s="37">
        <f t="shared" si="17"/>
        <v>5759.8964499999975</v>
      </c>
      <c r="F280" s="27">
        <f>SUM(E277:E280)</f>
        <v>36242.82227499999</v>
      </c>
      <c r="G280" s="57">
        <v>2015</v>
      </c>
    </row>
    <row r="281" spans="1:7" ht="12.75">
      <c r="A281" s="45"/>
      <c r="B281" s="27">
        <f t="shared" si="16"/>
        <v>447842.3499999996</v>
      </c>
      <c r="C281" s="102">
        <v>0.029</v>
      </c>
      <c r="D281" s="24">
        <v>90</v>
      </c>
      <c r="E281" s="37">
        <f t="shared" si="17"/>
        <v>3246.8570374999977</v>
      </c>
      <c r="F281" s="27"/>
      <c r="G281" s="57"/>
    </row>
    <row r="282" spans="1:7" ht="12.75">
      <c r="A282" s="45"/>
      <c r="B282" s="27">
        <f t="shared" si="16"/>
        <v>72842.34999999963</v>
      </c>
      <c r="C282" s="102">
        <v>0.03</v>
      </c>
      <c r="D282" s="24">
        <v>90</v>
      </c>
      <c r="E282" s="37">
        <f t="shared" si="17"/>
        <v>546.3176249999972</v>
      </c>
      <c r="F282" s="27"/>
      <c r="G282" s="57"/>
    </row>
    <row r="283" spans="1:7" ht="12.75">
      <c r="A283" s="45"/>
      <c r="B283" s="27">
        <f t="shared" si="16"/>
        <v>-302157.6500000004</v>
      </c>
      <c r="C283" s="102">
        <v>0.031</v>
      </c>
      <c r="D283" s="24">
        <v>90</v>
      </c>
      <c r="E283" s="37">
        <f t="shared" si="17"/>
        <v>-2341.721787500003</v>
      </c>
      <c r="F283" s="27"/>
      <c r="G283" s="57"/>
    </row>
    <row r="284" spans="1:7" ht="12.75">
      <c r="A284" s="45"/>
      <c r="B284" s="27">
        <f t="shared" si="16"/>
        <v>-677157.6500000004</v>
      </c>
      <c r="C284" s="25"/>
      <c r="D284" s="24"/>
      <c r="E284" s="37"/>
      <c r="F284" s="27">
        <f>SUM(E281:E284)</f>
        <v>1451.4528749999922</v>
      </c>
      <c r="G284" s="57">
        <v>2016</v>
      </c>
    </row>
    <row r="285" spans="1:7" ht="13.5" thickBot="1">
      <c r="A285" s="58"/>
      <c r="B285" s="59"/>
      <c r="C285" s="60"/>
      <c r="D285" s="59"/>
      <c r="E285" s="61"/>
      <c r="F285" s="64">
        <f>SUM(F284,F280,F276,F272,F268,F264,F260,F256,F252,F248)</f>
        <v>1709917.294466875</v>
      </c>
      <c r="G285" s="63"/>
    </row>
    <row r="286" ht="13.5" thickBot="1"/>
    <row r="287" spans="1:7" ht="12.75">
      <c r="A287" s="52" t="s">
        <v>46</v>
      </c>
      <c r="B287" s="53" t="s">
        <v>19</v>
      </c>
      <c r="C287" s="54"/>
      <c r="D287" s="53"/>
      <c r="E287" s="55" t="s">
        <v>18</v>
      </c>
      <c r="F287" s="53" t="s">
        <v>20</v>
      </c>
      <c r="G287" s="56" t="s">
        <v>21</v>
      </c>
    </row>
    <row r="288" spans="1:7" ht="12.75">
      <c r="A288" s="146"/>
      <c r="B288" s="27">
        <v>17000000</v>
      </c>
      <c r="C288" s="26">
        <v>0.0175</v>
      </c>
      <c r="D288" s="147">
        <v>150</v>
      </c>
      <c r="E288" s="37">
        <f>B288*C288*D288/360</f>
        <v>123958.33333333333</v>
      </c>
      <c r="F288" s="147"/>
      <c r="G288" s="148">
        <v>2012</v>
      </c>
    </row>
    <row r="289" spans="1:7" ht="12.75">
      <c r="A289" s="45"/>
      <c r="B289" s="27">
        <v>17000000</v>
      </c>
      <c r="C289" s="26">
        <v>0.0175</v>
      </c>
      <c r="D289" s="24">
        <v>90</v>
      </c>
      <c r="E289" s="37">
        <f>B289*C289*D289/360</f>
        <v>74375</v>
      </c>
      <c r="F289" s="27"/>
      <c r="G289" s="57"/>
    </row>
    <row r="290" spans="1:7" ht="12.75">
      <c r="A290" s="65" t="s">
        <v>47</v>
      </c>
      <c r="B290" s="27">
        <f>B289-850000</f>
        <v>16150000</v>
      </c>
      <c r="C290" s="26">
        <v>0.0185</v>
      </c>
      <c r="D290" s="24">
        <v>90</v>
      </c>
      <c r="E290" s="37">
        <f aca="true" t="shared" si="18" ref="E290:E308">B290*C290*D290/360</f>
        <v>74693.75</v>
      </c>
      <c r="F290" s="27"/>
      <c r="G290" s="57"/>
    </row>
    <row r="291" spans="1:7" ht="12.75">
      <c r="A291" s="45"/>
      <c r="B291" s="27">
        <f aca="true" t="shared" si="19" ref="B291:B303">B290-850000</f>
        <v>15300000</v>
      </c>
      <c r="C291" s="26">
        <v>0.0195</v>
      </c>
      <c r="D291" s="24">
        <v>90</v>
      </c>
      <c r="E291" s="37">
        <f t="shared" si="18"/>
        <v>74587.5</v>
      </c>
      <c r="F291" s="27"/>
      <c r="G291" s="57"/>
    </row>
    <row r="292" spans="1:7" ht="12.75">
      <c r="A292" s="45"/>
      <c r="B292" s="27">
        <f t="shared" si="19"/>
        <v>14450000</v>
      </c>
      <c r="C292" s="26">
        <v>0.0205</v>
      </c>
      <c r="D292" s="24">
        <v>90</v>
      </c>
      <c r="E292" s="37">
        <f t="shared" si="18"/>
        <v>74056.25</v>
      </c>
      <c r="F292" s="27">
        <f>SUM(E288:E292)</f>
        <v>421670.8333333333</v>
      </c>
      <c r="G292" s="57">
        <v>2013</v>
      </c>
    </row>
    <row r="293" spans="1:7" ht="12.75">
      <c r="A293" s="45"/>
      <c r="B293" s="27">
        <f t="shared" si="19"/>
        <v>13600000</v>
      </c>
      <c r="C293" s="26">
        <v>0.0215</v>
      </c>
      <c r="D293" s="24">
        <v>90</v>
      </c>
      <c r="E293" s="37">
        <f t="shared" si="18"/>
        <v>73100</v>
      </c>
      <c r="F293" s="27"/>
      <c r="G293" s="57"/>
    </row>
    <row r="294" spans="1:7" ht="12.75">
      <c r="A294" s="45"/>
      <c r="B294" s="27">
        <f t="shared" si="19"/>
        <v>12750000</v>
      </c>
      <c r="C294" s="26">
        <v>0.0225</v>
      </c>
      <c r="D294" s="24">
        <v>90</v>
      </c>
      <c r="E294" s="37">
        <f t="shared" si="18"/>
        <v>71718.75</v>
      </c>
      <c r="F294" s="27"/>
      <c r="G294" s="57"/>
    </row>
    <row r="295" spans="1:7" ht="12.75">
      <c r="A295" s="45"/>
      <c r="B295" s="27">
        <f t="shared" si="19"/>
        <v>11900000</v>
      </c>
      <c r="C295" s="26">
        <v>0.0235</v>
      </c>
      <c r="D295" s="24">
        <v>90</v>
      </c>
      <c r="E295" s="37">
        <f t="shared" si="18"/>
        <v>69912.5</v>
      </c>
      <c r="F295" s="27"/>
      <c r="G295" s="57"/>
    </row>
    <row r="296" spans="1:7" ht="12.75">
      <c r="A296" s="45"/>
      <c r="B296" s="27">
        <f t="shared" si="19"/>
        <v>11050000</v>
      </c>
      <c r="C296" s="26">
        <v>0.0245</v>
      </c>
      <c r="D296" s="24">
        <v>90</v>
      </c>
      <c r="E296" s="37">
        <f t="shared" si="18"/>
        <v>67681.25</v>
      </c>
      <c r="F296" s="27">
        <f>SUM(E293:E296)</f>
        <v>282412.5</v>
      </c>
      <c r="G296" s="57">
        <v>2014</v>
      </c>
    </row>
    <row r="297" spans="1:7" ht="12.75">
      <c r="A297" s="45"/>
      <c r="B297" s="27">
        <f t="shared" si="19"/>
        <v>10200000</v>
      </c>
      <c r="C297" s="26">
        <v>0.0255</v>
      </c>
      <c r="D297" s="24">
        <v>90</v>
      </c>
      <c r="E297" s="37">
        <f t="shared" si="18"/>
        <v>65024.99999999999</v>
      </c>
      <c r="F297" s="27"/>
      <c r="G297" s="57"/>
    </row>
    <row r="298" spans="1:7" ht="12.75">
      <c r="A298" s="45"/>
      <c r="B298" s="27">
        <f t="shared" si="19"/>
        <v>9350000</v>
      </c>
      <c r="C298" s="26">
        <v>0.0265</v>
      </c>
      <c r="D298" s="24">
        <v>90</v>
      </c>
      <c r="E298" s="37">
        <f t="shared" si="18"/>
        <v>61943.75</v>
      </c>
      <c r="F298" s="27"/>
      <c r="G298" s="57"/>
    </row>
    <row r="299" spans="1:7" ht="12.75">
      <c r="A299" s="45"/>
      <c r="B299" s="27">
        <f t="shared" si="19"/>
        <v>8500000</v>
      </c>
      <c r="C299" s="26">
        <v>0.0275</v>
      </c>
      <c r="D299" s="24">
        <v>90</v>
      </c>
      <c r="E299" s="37">
        <f t="shared" si="18"/>
        <v>58437.5</v>
      </c>
      <c r="F299" s="27"/>
      <c r="G299" s="57"/>
    </row>
    <row r="300" spans="1:7" ht="12.75">
      <c r="A300" s="45"/>
      <c r="B300" s="27">
        <f t="shared" si="19"/>
        <v>7650000</v>
      </c>
      <c r="C300" s="26">
        <v>0.0285</v>
      </c>
      <c r="D300" s="24">
        <v>90</v>
      </c>
      <c r="E300" s="37">
        <f t="shared" si="18"/>
        <v>54506.25</v>
      </c>
      <c r="F300" s="27">
        <f>SUM(E297:E300)</f>
        <v>239912.5</v>
      </c>
      <c r="G300" s="57">
        <v>2015</v>
      </c>
    </row>
    <row r="301" spans="1:7" ht="12.75">
      <c r="A301" s="45"/>
      <c r="B301" s="27">
        <f t="shared" si="19"/>
        <v>6800000</v>
      </c>
      <c r="C301" s="26">
        <v>0.0295</v>
      </c>
      <c r="D301" s="24">
        <v>90</v>
      </c>
      <c r="E301" s="37">
        <f t="shared" si="18"/>
        <v>50150</v>
      </c>
      <c r="F301" s="27"/>
      <c r="G301" s="57"/>
    </row>
    <row r="302" spans="1:7" ht="12.75">
      <c r="A302" s="45"/>
      <c r="B302" s="27">
        <f t="shared" si="19"/>
        <v>5950000</v>
      </c>
      <c r="C302" s="26">
        <v>0.0305</v>
      </c>
      <c r="D302" s="24">
        <v>90</v>
      </c>
      <c r="E302" s="37">
        <f t="shared" si="18"/>
        <v>45368.75</v>
      </c>
      <c r="F302" s="27"/>
      <c r="G302" s="57"/>
    </row>
    <row r="303" spans="1:7" ht="12.75">
      <c r="A303" s="45"/>
      <c r="B303" s="27">
        <f t="shared" si="19"/>
        <v>5100000</v>
      </c>
      <c r="C303" s="26">
        <v>0.0315</v>
      </c>
      <c r="D303" s="24">
        <v>90</v>
      </c>
      <c r="E303" s="37">
        <f t="shared" si="18"/>
        <v>40162.5</v>
      </c>
      <c r="F303" s="27"/>
      <c r="G303" s="57"/>
    </row>
    <row r="304" spans="1:7" ht="12.75">
      <c r="A304" s="45"/>
      <c r="B304" s="27">
        <f>B303-850000</f>
        <v>4250000</v>
      </c>
      <c r="C304" s="26">
        <v>0.0325</v>
      </c>
      <c r="D304" s="24">
        <v>90</v>
      </c>
      <c r="E304" s="37">
        <f t="shared" si="18"/>
        <v>34531.25</v>
      </c>
      <c r="F304" s="27">
        <f>SUM(E301:E304)</f>
        <v>170212.5</v>
      </c>
      <c r="G304" s="57">
        <v>2016</v>
      </c>
    </row>
    <row r="305" spans="1:7" ht="12.75">
      <c r="A305" s="45"/>
      <c r="B305" s="27">
        <f>B304-850000</f>
        <v>3400000</v>
      </c>
      <c r="C305" s="26">
        <v>0.0335</v>
      </c>
      <c r="D305" s="24">
        <v>90</v>
      </c>
      <c r="E305" s="37">
        <f t="shared" si="18"/>
        <v>28475</v>
      </c>
      <c r="F305" s="27"/>
      <c r="G305" s="57"/>
    </row>
    <row r="306" spans="1:7" ht="12.75">
      <c r="A306" s="45"/>
      <c r="B306" s="27">
        <f>B305-850000</f>
        <v>2550000</v>
      </c>
      <c r="C306" s="26">
        <v>0.0345</v>
      </c>
      <c r="D306" s="24">
        <v>90</v>
      </c>
      <c r="E306" s="37">
        <f t="shared" si="18"/>
        <v>21993.750000000004</v>
      </c>
      <c r="F306" s="27"/>
      <c r="G306" s="57"/>
    </row>
    <row r="307" spans="1:7" ht="12.75">
      <c r="A307" s="45"/>
      <c r="B307" s="27">
        <f>B306-850000</f>
        <v>1700000</v>
      </c>
      <c r="C307" s="26">
        <v>0.0355</v>
      </c>
      <c r="D307" s="24">
        <v>90</v>
      </c>
      <c r="E307" s="37">
        <f t="shared" si="18"/>
        <v>15087.499999999998</v>
      </c>
      <c r="F307" s="27"/>
      <c r="G307" s="57"/>
    </row>
    <row r="308" spans="1:7" ht="13.5" thickBot="1">
      <c r="A308" s="58"/>
      <c r="B308" s="64">
        <f>B307-850000</f>
        <v>850000</v>
      </c>
      <c r="C308" s="144">
        <v>0.0365</v>
      </c>
      <c r="D308" s="59">
        <v>90</v>
      </c>
      <c r="E308" s="145">
        <f t="shared" si="18"/>
        <v>7756.249999999999</v>
      </c>
      <c r="F308" s="64">
        <f>SUM(E305:E308)</f>
        <v>73312.5</v>
      </c>
      <c r="G308" s="63">
        <v>2017</v>
      </c>
    </row>
  </sheetData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Jakešová Miloslava</dc:creator>
  <cp:keywords/>
  <dc:description/>
  <cp:lastModifiedBy>Městský úřad</cp:lastModifiedBy>
  <cp:lastPrinted>2011-11-30T07:35:28Z</cp:lastPrinted>
  <dcterms:created xsi:type="dcterms:W3CDTF">2003-04-24T07:15:23Z</dcterms:created>
  <dcterms:modified xsi:type="dcterms:W3CDTF">2011-11-30T07:38:17Z</dcterms:modified>
  <cp:category/>
  <cp:version/>
  <cp:contentType/>
  <cp:contentStatus/>
</cp:coreProperties>
</file>