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2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<sst xmlns="http://schemas.openxmlformats.org/spreadsheetml/2006/main" count="251" uniqueCount="154">
  <si>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</si>
  <si>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</si>
  <si>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</si>
  <si>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</si>
  <si>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</si>
  <si>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</si>
  <si>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</si>
  <si>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</si>
  <si>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</si>
  <si>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</si>
  <si>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</si>
  <si>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</si>
  <si>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</si>
  <si>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</si>
  <si>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</si>
  <si>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</si>
  <si>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</si>
  <si>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upr.rozpočet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</si>
  <si>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</si>
  <si>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</si>
  <si>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</si>
  <si>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</si>
  <si>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</si>
  <si>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</si>
  <si>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</si>
  <si>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</si>
  <si>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</si>
  <si>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</si>
  <si>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</si>
  <si>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provoz</t>
  </si>
  <si>
    <t>městským o.p.s. - na nájem za městský majetek</t>
  </si>
  <si>
    <t>daň hrazená městem ( sama sobě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</si>
  <si>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</si>
  <si>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</si>
  <si>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</si>
  <si>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</si>
  <si>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</si>
  <si>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</si>
  <si>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</si>
  <si>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</si>
  <si>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</si>
  <si>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</si>
  <si>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</si>
  <si>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</si>
  <si>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</si>
  <si>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</si>
  <si>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</si>
  <si>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</si>
  <si>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PRO SPORT o.p.s.</t>
  </si>
  <si>
    <t>sportovní kluby</t>
  </si>
  <si>
    <t>Kultura :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</si>
  <si>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</si>
  <si>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</si>
  <si>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</si>
  <si>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</si>
  <si>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</si>
  <si>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</si>
  <si>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</si>
  <si>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</si>
  <si>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</si>
  <si>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</si>
  <si>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</si>
  <si>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</si>
  <si>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</si>
  <si>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</si>
  <si>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</si>
  <si>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příjem z poskytování služeb (rekl.,sponzoři)</t>
  </si>
  <si>
    <t>návrh rozp.</t>
  </si>
  <si>
    <t>ZDROJE KAPITÁLOVÉHO ROZPOČTU CELK.</t>
  </si>
  <si>
    <t>vodovody a kanalizace</t>
  </si>
  <si>
    <t>Městské divadlo o.p.s.</t>
  </si>
  <si>
    <t>sociální dávky ( průtokové )</t>
  </si>
  <si>
    <t>neinvestiční dotace :</t>
  </si>
  <si>
    <t>mzdové náklady celkem :</t>
  </si>
  <si>
    <t>upr.rozp.</t>
  </si>
  <si>
    <t>z celk.V</t>
  </si>
  <si>
    <t>jiným subjektům - sport,kultura,CR,PR MPR, čl.popl..)</t>
  </si>
  <si>
    <t>určené na pokrytí neinv.výdajů města</t>
  </si>
  <si>
    <t>opravy a údržba majetku ( pol. 5171 )</t>
  </si>
  <si>
    <t>stroje, přístroje, zařízení,dopr.prostředky</t>
  </si>
  <si>
    <t>ostatní ( studie,ÚP,upgrade, rezerva)</t>
  </si>
  <si>
    <t>ostatní(útulek,lesy,kriz.řízení,JSDH,pojištění maj.)</t>
  </si>
  <si>
    <t>ostatní ( komunitní plánování..)</t>
  </si>
  <si>
    <t>DPS o.p.s včetně inv.výdajů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</si>
  <si>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</si>
  <si>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</si>
  <si>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</si>
  <si>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</si>
  <si>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</si>
  <si>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</si>
  <si>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</si>
  <si>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</si>
  <si>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</si>
  <si>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</si>
  <si>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</si>
  <si>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</si>
  <si>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</si>
  <si>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</si>
  <si>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rozpočtu</t>
  </si>
  <si>
    <t>návrh</t>
  </si>
  <si>
    <t>upravený</t>
  </si>
  <si>
    <t>rozpočet</t>
  </si>
  <si>
    <t>skuteč.</t>
  </si>
  <si>
    <t>Městská policie vč.čerpaných dotací</t>
  </si>
  <si>
    <t>ostatní( útulek,lesy,kriz.řízení,JSDH,pojištění )</t>
  </si>
  <si>
    <t>Azylový dům, Dům na půl cesty, Azyl.bydl.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</si>
  <si>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</si>
  <si>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</si>
  <si>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</si>
  <si>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</si>
  <si>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</si>
  <si>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</si>
  <si>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</si>
  <si>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</si>
  <si>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</si>
  <si>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</si>
  <si>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</si>
  <si>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</si>
  <si>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</si>
  <si>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ostatní ( komunitní plánování, dary...)</t>
  </si>
  <si>
    <t>Městské divadlo o.p.s.( vč.oprav, DHDM )</t>
  </si>
  <si>
    <t>Městská knihovna (vč.průtok.dotací)</t>
  </si>
  <si>
    <t>PŘÍJMY</t>
  </si>
  <si>
    <t>VÝDAJE</t>
  </si>
  <si>
    <t>% modif. příjmů</t>
  </si>
  <si>
    <t>meziroční změna %</t>
  </si>
  <si>
    <t>ostatní (MSHM,volnočas.aktivity..)</t>
  </si>
  <si>
    <t>ostatní ( CR,PR, média,návštěvy,příspěvky.. )</t>
  </si>
  <si>
    <t>vnější vztahy,cest.ruch,vratky dotací … )</t>
  </si>
  <si>
    <t xml:space="preserve">Ostatní ( daně,úroky, odměny ZM,fin.oper. </t>
  </si>
  <si>
    <t>výdaje na platy a odvody na SP a ZP vč. OON : MěÚ ( bez dot. )</t>
  </si>
  <si>
    <t>sport.klubům+kino ( na nájem za městský majetek )</t>
  </si>
  <si>
    <t>neinvestiční dotace "průtokové" - soc.dávky,OŽP,ZŠ,MK …</t>
  </si>
  <si>
    <t>neinvestiční dotace na úhradu vlastních nákladů</t>
  </si>
  <si>
    <t>ostaní běžné výdaje (včetně finanč.vypořádání dotací) :</t>
  </si>
  <si>
    <t>místní poplatky( vč.popl.za komunál.od.)</t>
  </si>
  <si>
    <t xml:space="preserve">památky </t>
  </si>
  <si>
    <t>Sport ( § 34 ):</t>
  </si>
  <si>
    <t>Ostatní (úroky,ZM,fin.operace,daně,... )</t>
  </si>
  <si>
    <t xml:space="preserve"> - z toho účelové průtokové dotace na SD</t>
  </si>
  <si>
    <t>ostatní ( volnočas.aktivity,děts.hřiště,.. )</t>
  </si>
  <si>
    <t>bydlení, komunální služby a územní rozvoj</t>
  </si>
  <si>
    <t>ostatní daně ( daň z převodu, daň z nemovit.,DPH )</t>
  </si>
  <si>
    <t>Sociální oblast( §43 ):</t>
  </si>
  <si>
    <t xml:space="preserve"> </t>
  </si>
  <si>
    <t xml:space="preserve"> - z toho účelové průtokové dotace </t>
  </si>
  <si>
    <t>příjem z vlast.činnosti ( služby,věc.břem.)</t>
  </si>
  <si>
    <t>komunální služby a územní rozvoj</t>
  </si>
  <si>
    <t>vratky nečerpaných dotací</t>
  </si>
  <si>
    <t>daň z příjmů hrazená městem</t>
  </si>
  <si>
    <t>ostatní ( vratky dotací,DPH,úroky,prodeje..)</t>
  </si>
  <si>
    <t>Kultura ( § 33 ):</t>
  </si>
  <si>
    <t>komunikace- doprava</t>
  </si>
  <si>
    <t>ostatní výdaje ( úroky,náhrady,rezervy, soc.fond, sankce,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</si>
</sst>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3" fillId="3" borderId="13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20" applyAlignment="1">
      <alignment/>
    </xf>
    <xf numFmtId="0" fontId="8" fillId="0" borderId="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26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8" xfId="0" applyBorder="1" applyAlignment="1">
      <alignment/>
    </xf>
    <xf numFmtId="0" fontId="7" fillId="0" borderId="6" xfId="0" applyFont="1" applyBorder="1" applyAlignment="1">
      <alignment/>
    </xf>
    <xf numFmtId="166" fontId="0" fillId="0" borderId="0" xfId="2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20" applyNumberFormat="1" applyAlignment="1">
      <alignment/>
    </xf>
    <xf numFmtId="166" fontId="0" fillId="0" borderId="27" xfId="2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6" xfId="20" applyNumberFormat="1" applyBorder="1" applyAlignment="1">
      <alignment/>
    </xf>
    <xf numFmtId="166" fontId="3" fillId="0" borderId="11" xfId="20" applyNumberFormat="1" applyFont="1" applyBorder="1" applyAlignment="1">
      <alignment/>
    </xf>
    <xf numFmtId="166" fontId="0" fillId="0" borderId="9" xfId="20" applyNumberFormat="1" applyBorder="1" applyAlignment="1">
      <alignment/>
    </xf>
    <xf numFmtId="166" fontId="0" fillId="0" borderId="5" xfId="20" applyNumberFormat="1" applyBorder="1" applyAlignment="1">
      <alignment/>
    </xf>
    <xf numFmtId="166" fontId="0" fillId="0" borderId="6" xfId="20" applyNumberFormat="1" applyBorder="1" applyAlignment="1">
      <alignment/>
    </xf>
    <xf numFmtId="166" fontId="3" fillId="0" borderId="7" xfId="20" applyNumberFormat="1" applyFont="1" applyBorder="1" applyAlignment="1">
      <alignment/>
    </xf>
    <xf numFmtId="166" fontId="0" fillId="0" borderId="6" xfId="20" applyNumberFormat="1" applyFont="1" applyBorder="1" applyAlignment="1">
      <alignment/>
    </xf>
    <xf numFmtId="166" fontId="3" fillId="0" borderId="1" xfId="2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6" fontId="4" fillId="0" borderId="26" xfId="20" applyNumberFormat="1" applyFont="1" applyBorder="1" applyAlignment="1">
      <alignment/>
    </xf>
    <xf numFmtId="166" fontId="4" fillId="0" borderId="11" xfId="20" applyNumberFormat="1" applyFont="1" applyBorder="1" applyAlignment="1">
      <alignment/>
    </xf>
    <xf numFmtId="166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20" applyNumberFormat="1" applyFont="1" applyAlignment="1">
      <alignment/>
    </xf>
    <xf numFmtId="164" fontId="7" fillId="0" borderId="5" xfId="0" applyNumberFormat="1" applyFont="1" applyBorder="1" applyAlignment="1">
      <alignment/>
    </xf>
    <xf numFmtId="166" fontId="7" fillId="0" borderId="5" xfId="20" applyNumberFormat="1" applyFont="1" applyBorder="1" applyAlignment="1">
      <alignment/>
    </xf>
    <xf numFmtId="166" fontId="7" fillId="0" borderId="27" xfId="2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27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7" fillId="0" borderId="6" xfId="20" applyNumberFormat="1" applyFont="1" applyBorder="1" applyAlignment="1">
      <alignment/>
    </xf>
    <xf numFmtId="166" fontId="7" fillId="0" borderId="0" xfId="20" applyNumberFormat="1" applyFont="1" applyBorder="1" applyAlignment="1">
      <alignment/>
    </xf>
    <xf numFmtId="166" fontId="7" fillId="0" borderId="9" xfId="2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4" fillId="0" borderId="7" xfId="20" applyNumberFormat="1" applyFont="1" applyBorder="1" applyAlignment="1">
      <alignment/>
    </xf>
    <xf numFmtId="166" fontId="4" fillId="0" borderId="28" xfId="20" applyNumberFormat="1" applyFont="1" applyBorder="1" applyAlignment="1">
      <alignment/>
    </xf>
    <xf numFmtId="166" fontId="4" fillId="0" borderId="29" xfId="2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6" fontId="4" fillId="0" borderId="1" xfId="20" applyNumberFormat="1" applyFont="1" applyBorder="1" applyAlignment="1">
      <alignment/>
    </xf>
    <xf numFmtId="166" fontId="0" fillId="0" borderId="5" xfId="20" applyNumberFormat="1" applyFont="1" applyBorder="1" applyAlignment="1">
      <alignment/>
    </xf>
    <xf numFmtId="166" fontId="0" fillId="0" borderId="6" xfId="20" applyNumberFormat="1" applyFont="1" applyBorder="1" applyAlignment="1">
      <alignment/>
    </xf>
    <xf numFmtId="166" fontId="0" fillId="0" borderId="28" xfId="20" applyNumberFormat="1" applyBorder="1" applyAlignment="1">
      <alignment/>
    </xf>
    <xf numFmtId="166" fontId="3" fillId="0" borderId="6" xfId="20" applyNumberFormat="1" applyFont="1" applyBorder="1" applyAlignment="1">
      <alignment/>
    </xf>
    <xf numFmtId="166" fontId="0" fillId="0" borderId="7" xfId="20" applyNumberFormat="1" applyBorder="1" applyAlignment="1">
      <alignment/>
    </xf>
    <xf numFmtId="166" fontId="3" fillId="2" borderId="30" xfId="20" applyNumberFormat="1" applyFont="1" applyFill="1" applyBorder="1" applyAlignment="1">
      <alignment/>
    </xf>
    <xf numFmtId="166" fontId="3" fillId="2" borderId="12" xfId="20" applyNumberFormat="1" applyFont="1" applyFill="1" applyBorder="1" applyAlignment="1">
      <alignment/>
    </xf>
    <xf numFmtId="166" fontId="0" fillId="0" borderId="1" xfId="20" applyNumberFormat="1" applyBorder="1" applyAlignment="1">
      <alignment/>
    </xf>
    <xf numFmtId="166" fontId="3" fillId="2" borderId="31" xfId="20" applyNumberFormat="1" applyFont="1" applyFill="1" applyBorder="1" applyAlignment="1">
      <alignment/>
    </xf>
    <xf numFmtId="166" fontId="0" fillId="0" borderId="32" xfId="20" applyNumberFormat="1" applyBorder="1" applyAlignment="1">
      <alignment/>
    </xf>
    <xf numFmtId="166" fontId="0" fillId="0" borderId="24" xfId="20" applyNumberFormat="1" applyBorder="1" applyAlignment="1">
      <alignment/>
    </xf>
    <xf numFmtId="166" fontId="0" fillId="0" borderId="24" xfId="20" applyNumberFormat="1" applyFont="1" applyBorder="1" applyAlignment="1">
      <alignment/>
    </xf>
    <xf numFmtId="166" fontId="3" fillId="0" borderId="10" xfId="20" applyNumberFormat="1" applyFont="1" applyBorder="1" applyAlignment="1">
      <alignment/>
    </xf>
    <xf numFmtId="166" fontId="3" fillId="3" borderId="3" xfId="20" applyNumberFormat="1" applyFont="1" applyFill="1" applyBorder="1" applyAlignment="1">
      <alignment/>
    </xf>
    <xf numFmtId="166" fontId="3" fillId="3" borderId="2" xfId="20" applyNumberFormat="1" applyFont="1" applyFill="1" applyBorder="1" applyAlignment="1">
      <alignment/>
    </xf>
    <xf numFmtId="166" fontId="0" fillId="0" borderId="0" xfId="20" applyNumberFormat="1" applyFill="1" applyBorder="1" applyAlignment="1">
      <alignment/>
    </xf>
    <xf numFmtId="166" fontId="0" fillId="0" borderId="8" xfId="20" applyNumberFormat="1" applyBorder="1" applyAlignment="1">
      <alignment/>
    </xf>
    <xf numFmtId="166" fontId="3" fillId="3" borderId="4" xfId="20" applyNumberFormat="1" applyFont="1" applyFill="1" applyBorder="1" applyAlignment="1">
      <alignment/>
    </xf>
    <xf numFmtId="166" fontId="4" fillId="2" borderId="30" xfId="20" applyNumberFormat="1" applyFont="1" applyFill="1" applyBorder="1" applyAlignment="1">
      <alignment/>
    </xf>
    <xf numFmtId="166" fontId="3" fillId="0" borderId="0" xfId="20" applyNumberFormat="1" applyFont="1" applyAlignment="1">
      <alignment/>
    </xf>
    <xf numFmtId="0" fontId="3" fillId="0" borderId="2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6" fontId="7" fillId="0" borderId="0" xfId="20" applyNumberFormat="1" applyFont="1" applyFill="1" applyBorder="1" applyAlignment="1">
      <alignment/>
    </xf>
    <xf numFmtId="166" fontId="7" fillId="0" borderId="27" xfId="20" applyNumberFormat="1" applyFont="1" applyFill="1" applyBorder="1" applyAlignment="1">
      <alignment/>
    </xf>
    <xf numFmtId="166" fontId="4" fillId="0" borderId="28" xfId="20" applyNumberFormat="1" applyFont="1" applyFill="1" applyBorder="1" applyAlignment="1">
      <alignment/>
    </xf>
    <xf numFmtId="166" fontId="7" fillId="0" borderId="9" xfId="20" applyNumberFormat="1" applyFont="1" applyFill="1" applyBorder="1" applyAlignment="1">
      <alignment/>
    </xf>
    <xf numFmtId="166" fontId="4" fillId="0" borderId="29" xfId="20" applyNumberFormat="1" applyFont="1" applyFill="1" applyBorder="1" applyAlignment="1">
      <alignment/>
    </xf>
    <xf numFmtId="166" fontId="7" fillId="0" borderId="8" xfId="20" applyNumberFormat="1" applyFont="1" applyFill="1" applyBorder="1" applyAlignment="1">
      <alignment/>
    </xf>
    <xf numFmtId="0" fontId="0" fillId="0" borderId="5" xfId="0" applyBorder="1" applyAlignment="1">
      <alignment/>
    </xf>
    <xf numFmtId="166" fontId="7" fillId="0" borderId="5" xfId="20" applyNumberFormat="1" applyFont="1" applyFill="1" applyBorder="1" applyAlignment="1">
      <alignment/>
    </xf>
    <xf numFmtId="166" fontId="7" fillId="0" borderId="6" xfId="20" applyNumberFormat="1" applyFont="1" applyFill="1" applyBorder="1" applyAlignment="1">
      <alignment/>
    </xf>
    <xf numFmtId="166" fontId="4" fillId="0" borderId="7" xfId="2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0" borderId="24" xfId="0" applyFont="1" applyBorder="1" applyAlignment="1">
      <alignment/>
    </xf>
    <xf numFmtId="166" fontId="7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166" fontId="4" fillId="0" borderId="6" xfId="20" applyNumberFormat="1" applyFont="1" applyBorder="1" applyAlignment="1">
      <alignment/>
    </xf>
    <xf numFmtId="166" fontId="4" fillId="0" borderId="7" xfId="2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6" fontId="7" fillId="0" borderId="1" xfId="20" applyNumberFormat="1" applyFont="1" applyBorder="1" applyAlignment="1">
      <alignment/>
    </xf>
    <xf numFmtId="0" fontId="8" fillId="2" borderId="3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8" fillId="2" borderId="3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0" fontId="8" fillId="2" borderId="22" xfId="0" applyFont="1" applyFill="1" applyBorder="1" applyAlignment="1">
      <alignment horizontal="center"/>
    </xf>
    <xf numFmtId="0" fontId="4" fillId="3" borderId="3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4" fontId="4" fillId="3" borderId="40" xfId="0" applyNumberFormat="1" applyFont="1" applyFill="1" applyBorder="1" applyAlignment="1">
      <alignment/>
    </xf>
    <xf numFmtId="0" fontId="4" fillId="3" borderId="40" xfId="0" applyFont="1" applyFill="1" applyBorder="1" applyAlignment="1">
      <alignment/>
    </xf>
    <xf numFmtId="3" fontId="4" fillId="3" borderId="40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166" fontId="4" fillId="3" borderId="40" xfId="20" applyNumberFormat="1" applyFont="1" applyFill="1" applyBorder="1" applyAlignment="1">
      <alignment/>
    </xf>
    <xf numFmtId="166" fontId="3" fillId="3" borderId="31" xfId="20" applyNumberFormat="1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42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8" fillId="0" borderId="4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2" fillId="0" borderId="42" xfId="0" applyNumberFormat="1" applyFont="1" applyBorder="1" applyAlignment="1">
      <alignment wrapText="1"/>
    </xf>
    <xf numFmtId="164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3" fillId="2" borderId="45" xfId="0" applyFont="1" applyFill="1" applyBorder="1" applyAlignment="1">
      <alignment/>
    </xf>
    <xf numFmtId="10" fontId="0" fillId="2" borderId="46" xfId="20" applyNumberFormat="1" applyFont="1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164" fontId="3" fillId="2" borderId="50" xfId="0" applyNumberFormat="1" applyFont="1" applyFill="1" applyBorder="1" applyAlignment="1">
      <alignment/>
    </xf>
    <xf numFmtId="0" fontId="3" fillId="2" borderId="50" xfId="0" applyFont="1" applyFill="1" applyBorder="1" applyAlignment="1">
      <alignment/>
    </xf>
    <xf numFmtId="166" fontId="3" fillId="2" borderId="50" xfId="0" applyNumberFormat="1" applyFont="1" applyFill="1" applyBorder="1" applyAlignment="1">
      <alignment/>
    </xf>
    <xf numFmtId="166" fontId="0" fillId="2" borderId="46" xfId="20" applyNumberFormat="1" applyFont="1" applyFill="1" applyBorder="1" applyAlignment="1">
      <alignment/>
    </xf>
    <xf numFmtId="164" fontId="3" fillId="2" borderId="46" xfId="0" applyNumberFormat="1" applyFont="1" applyFill="1" applyBorder="1" applyAlignment="1">
      <alignment/>
    </xf>
    <xf numFmtId="166" fontId="0" fillId="2" borderId="51" xfId="20" applyNumberFormat="1" applyFont="1" applyFill="1" applyBorder="1" applyAlignment="1">
      <alignment/>
    </xf>
    <xf numFmtId="166" fontId="0" fillId="2" borderId="50" xfId="20" applyNumberFormat="1" applyFont="1" applyFill="1" applyBorder="1" applyAlignment="1">
      <alignment/>
    </xf>
    <xf numFmtId="166" fontId="0" fillId="2" borderId="52" xfId="20" applyNumberFormat="1" applyFont="1" applyFill="1" applyBorder="1" applyAlignment="1">
      <alignment/>
    </xf>
    <xf numFmtId="166" fontId="0" fillId="0" borderId="29" xfId="20" applyNumberFormat="1" applyBorder="1" applyAlignment="1">
      <alignment/>
    </xf>
    <xf numFmtId="166" fontId="4" fillId="3" borderId="3" xfId="2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2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166" fontId="4" fillId="2" borderId="12" xfId="2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6" fillId="2" borderId="39" xfId="0" applyNumberFormat="1" applyFont="1" applyFill="1" applyBorder="1" applyAlignment="1">
      <alignment/>
    </xf>
    <xf numFmtId="3" fontId="3" fillId="2" borderId="3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3" fillId="0" borderId="5" xfId="0" applyNumberFormat="1" applyFont="1" applyBorder="1" applyAlignment="1">
      <alignment/>
    </xf>
    <xf numFmtId="166" fontId="3" fillId="0" borderId="5" xfId="2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3" fontId="4" fillId="2" borderId="40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7">
      <selection activeCell="G44" sqref="G44"/>
    </sheetView>
  </sheetViews>
  <sheetFormatPr defaultColWidth="9.140625" defaultRowHeight="12.75"/>
  <cols>
    <col min="1" max="1" width="33.00390625" style="0" customWidth="1"/>
    <col min="2" max="2" width="1.7109375" style="0" customWidth="1"/>
    <col min="3" max="3" width="10.00390625" style="0" customWidth="1"/>
    <col min="4" max="4" width="6.421875" style="0" customWidth="1"/>
    <col min="5" max="5" width="10.8515625" style="0" customWidth="1"/>
    <col min="6" max="6" width="7.28125" style="0" customWidth="1"/>
    <col min="7" max="7" width="9.8515625" style="0" customWidth="1"/>
    <col min="8" max="8" width="6.7109375" style="0" customWidth="1"/>
  </cols>
  <sheetData>
    <row r="1" spans="1:4" ht="18.75" thickBot="1">
      <c r="A1" s="8" t="s">
        <v>19</v>
      </c>
      <c r="B1" s="9"/>
      <c r="C1" s="10"/>
      <c r="D1" s="10"/>
    </row>
    <row r="2" ht="13.5" thickBot="1"/>
    <row r="3" spans="1:8" ht="15.75">
      <c r="A3" s="7"/>
      <c r="B3" s="7"/>
      <c r="C3" s="28">
        <v>2010</v>
      </c>
      <c r="D3" s="29" t="s">
        <v>64</v>
      </c>
      <c r="E3" s="30">
        <v>2011</v>
      </c>
      <c r="F3" s="31" t="s">
        <v>64</v>
      </c>
      <c r="G3" s="31">
        <v>2012</v>
      </c>
      <c r="H3" s="32" t="s">
        <v>64</v>
      </c>
    </row>
    <row r="4" spans="1:8" ht="13.5" thickBot="1">
      <c r="A4" s="4"/>
      <c r="B4" s="4"/>
      <c r="C4" s="33" t="s">
        <v>18</v>
      </c>
      <c r="D4" s="34" t="s">
        <v>65</v>
      </c>
      <c r="E4" s="35" t="s">
        <v>17</v>
      </c>
      <c r="F4" s="36" t="s">
        <v>65</v>
      </c>
      <c r="G4" s="36" t="s">
        <v>67</v>
      </c>
      <c r="H4" s="37" t="s">
        <v>65</v>
      </c>
    </row>
    <row r="5" spans="1:7" ht="14.25" customHeight="1" thickBot="1">
      <c r="A5" s="38" t="s">
        <v>5</v>
      </c>
      <c r="B5" s="3"/>
      <c r="C5" s="4"/>
      <c r="D5" s="4"/>
      <c r="E5" s="4"/>
      <c r="F5" s="4"/>
      <c r="G5" s="4"/>
    </row>
    <row r="6" spans="1:7" ht="4.5" customHeight="1">
      <c r="A6" s="39"/>
      <c r="B6" s="4"/>
      <c r="C6" s="4"/>
      <c r="D6" s="4"/>
      <c r="E6" s="4"/>
      <c r="F6" s="4"/>
      <c r="G6" s="4"/>
    </row>
    <row r="7" spans="1:8" ht="12.75">
      <c r="A7" s="40" t="s">
        <v>0</v>
      </c>
      <c r="B7" s="4"/>
      <c r="C7" s="11">
        <v>119766.2</v>
      </c>
      <c r="D7" s="158">
        <f>C7/C52</f>
        <v>0.2950477212273683</v>
      </c>
      <c r="E7" s="275">
        <v>121066</v>
      </c>
      <c r="F7" s="106">
        <f>E7/E52</f>
        <v>0.29541910783263503</v>
      </c>
      <c r="G7" s="24">
        <v>117800</v>
      </c>
      <c r="H7" s="125">
        <f>G7/G52</f>
        <v>0.4581144197152535</v>
      </c>
    </row>
    <row r="8" spans="1:8" ht="12.75">
      <c r="A8" s="41" t="s">
        <v>1</v>
      </c>
      <c r="B8" s="4"/>
      <c r="C8" s="12">
        <v>6420.7</v>
      </c>
      <c r="D8" s="105">
        <f>C8/C52</f>
        <v>0.015817592139389606</v>
      </c>
      <c r="E8" s="276">
        <v>6689</v>
      </c>
      <c r="F8" s="107">
        <f>E8/E52</f>
        <v>0.01632215826319938</v>
      </c>
      <c r="G8" s="25">
        <v>6220</v>
      </c>
      <c r="H8" s="107">
        <f>G8/G52</f>
        <v>0.024189063587681466</v>
      </c>
    </row>
    <row r="9" spans="1:8" ht="12.75">
      <c r="A9" s="41" t="s">
        <v>135</v>
      </c>
      <c r="B9" s="4"/>
      <c r="C9" s="12">
        <v>17321.6</v>
      </c>
      <c r="D9" s="105">
        <f>C9/C52</f>
        <v>0.04267229492137165</v>
      </c>
      <c r="E9" s="276">
        <v>17801</v>
      </c>
      <c r="F9" s="107">
        <f>E9/E52</f>
        <v>0.04343709661282884</v>
      </c>
      <c r="G9" s="25">
        <v>16810</v>
      </c>
      <c r="H9" s="107">
        <f>G9/G52</f>
        <v>0.06537269435834814</v>
      </c>
    </row>
    <row r="10" spans="1:8" ht="12.75">
      <c r="A10" s="41" t="s">
        <v>12</v>
      </c>
      <c r="B10" s="4"/>
      <c r="C10" s="12">
        <v>1265</v>
      </c>
      <c r="D10" s="105">
        <f>C10/C52</f>
        <v>0.003116366448569136</v>
      </c>
      <c r="E10" s="276">
        <v>1465</v>
      </c>
      <c r="F10" s="107">
        <f>E10/E52</f>
        <v>0.003574818635907772</v>
      </c>
      <c r="G10" s="25">
        <v>1711</v>
      </c>
      <c r="H10" s="107">
        <f>G10/G52</f>
        <v>0.006653936945100159</v>
      </c>
    </row>
    <row r="11" spans="1:8" ht="12.75">
      <c r="A11" s="41" t="s">
        <v>3</v>
      </c>
      <c r="B11" s="4"/>
      <c r="C11" s="12">
        <v>21279.6</v>
      </c>
      <c r="D11" s="255">
        <f>C11/C52</f>
        <v>0.05242294978574844</v>
      </c>
      <c r="E11" s="276">
        <v>13107</v>
      </c>
      <c r="F11" s="107">
        <f>E11/E52</f>
        <v>0.0319830360824868</v>
      </c>
      <c r="G11" s="25">
        <v>13107</v>
      </c>
      <c r="H11" s="107">
        <f>G11/G52</f>
        <v>0.050972034798029094</v>
      </c>
    </row>
    <row r="12" spans="1:8" ht="12.75">
      <c r="A12" s="42" t="s">
        <v>4</v>
      </c>
      <c r="B12" s="4"/>
      <c r="C12" s="21">
        <f>SUM(C7:C11)</f>
        <v>166053.1</v>
      </c>
      <c r="D12" s="110">
        <f>C12/C52</f>
        <v>0.40907692452244715</v>
      </c>
      <c r="E12" s="73">
        <f>SUM(E7:E11)</f>
        <v>160128</v>
      </c>
      <c r="F12" s="110">
        <f>E12/E52</f>
        <v>0.39073621742705783</v>
      </c>
      <c r="G12" s="21">
        <f>SUM(G7:G11)</f>
        <v>155648</v>
      </c>
      <c r="H12" s="110">
        <f>G12/G52</f>
        <v>0.6053021494044124</v>
      </c>
    </row>
    <row r="13" spans="1:8" ht="13.5" thickBot="1">
      <c r="A13" s="43"/>
      <c r="C13" s="14"/>
      <c r="D13" s="100"/>
      <c r="E13" s="85"/>
      <c r="F13" s="100"/>
      <c r="G13" s="14"/>
      <c r="H13" s="100"/>
    </row>
    <row r="14" spans="1:8" ht="14.25" customHeight="1" thickBot="1">
      <c r="A14" s="38" t="s">
        <v>6</v>
      </c>
      <c r="B14" s="3"/>
      <c r="C14" s="15"/>
      <c r="D14" s="98"/>
      <c r="E14" s="86"/>
      <c r="F14" s="98"/>
      <c r="G14" s="15"/>
      <c r="H14" s="98"/>
    </row>
    <row r="15" spans="1:8" ht="3.75" customHeight="1">
      <c r="A15" s="44"/>
      <c r="B15" s="4"/>
      <c r="C15" s="15"/>
      <c r="D15" s="98"/>
      <c r="E15" s="86"/>
      <c r="F15" s="98"/>
      <c r="G15" s="15"/>
      <c r="H15" s="98"/>
    </row>
    <row r="16" spans="1:8" ht="12.75">
      <c r="A16" s="40" t="s">
        <v>60</v>
      </c>
      <c r="B16" s="4"/>
      <c r="C16" s="11">
        <v>39666.4</v>
      </c>
      <c r="D16" s="106">
        <f>C16/C52</f>
        <v>0.09771939770397058</v>
      </c>
      <c r="E16" s="75">
        <v>42030</v>
      </c>
      <c r="F16" s="106">
        <f>E16/E52</f>
        <v>0.10255947253734038</v>
      </c>
      <c r="G16" s="11">
        <v>36181</v>
      </c>
      <c r="H16" s="106">
        <f>G16/G52</f>
        <v>0.1407049050909812</v>
      </c>
    </row>
    <row r="17" spans="1:8" ht="12.75">
      <c r="A17" s="41" t="s">
        <v>61</v>
      </c>
      <c r="B17" s="4"/>
      <c r="C17" s="12">
        <v>6635.854</v>
      </c>
      <c r="D17" s="107">
        <f>C17/C52</f>
        <v>0.016347630642848457</v>
      </c>
      <c r="E17" s="74">
        <v>6666</v>
      </c>
      <c r="F17" s="107">
        <f>E17/E52</f>
        <v>0.016266034830690244</v>
      </c>
      <c r="G17" s="12">
        <v>6746</v>
      </c>
      <c r="H17" s="107">
        <f>G17/G52</f>
        <v>0.02623463391680051</v>
      </c>
    </row>
    <row r="18" spans="1:8" ht="12.75">
      <c r="A18" s="41" t="s">
        <v>58</v>
      </c>
      <c r="B18" s="4"/>
      <c r="C18" s="12">
        <v>4440.1</v>
      </c>
      <c r="D18" s="107">
        <f>C18/C52</f>
        <v>0.0109383230579382</v>
      </c>
      <c r="E18" s="74">
        <v>3680</v>
      </c>
      <c r="F18" s="109">
        <f>E18/E52</f>
        <v>0.00897974920146116</v>
      </c>
      <c r="G18" s="12">
        <v>3843</v>
      </c>
      <c r="H18" s="107">
        <f>G18/G52</f>
        <v>0.014945107936890654</v>
      </c>
    </row>
    <row r="19" spans="1:8" ht="12.75">
      <c r="A19" s="41" t="s">
        <v>146</v>
      </c>
      <c r="B19" s="4"/>
      <c r="C19" s="12">
        <v>7427.4</v>
      </c>
      <c r="D19" s="107">
        <f>C19/C52</f>
        <v>0.018297628585061187</v>
      </c>
      <c r="E19" s="74">
        <v>9739</v>
      </c>
      <c r="F19" s="107">
        <f>E19/E52</f>
        <v>0.02376461344375822</v>
      </c>
      <c r="G19" s="12">
        <v>7450</v>
      </c>
      <c r="H19" s="107">
        <f>G19/G52</f>
        <v>0.028972431467560598</v>
      </c>
    </row>
    <row r="20" spans="1:8" ht="12.75">
      <c r="A20" s="45" t="s">
        <v>150</v>
      </c>
      <c r="B20" s="4"/>
      <c r="C20" s="16">
        <v>5422.1</v>
      </c>
      <c r="D20" s="146">
        <f>C20/C52</f>
        <v>0.013357510293112027</v>
      </c>
      <c r="E20" s="79">
        <v>2743</v>
      </c>
      <c r="F20" s="146">
        <f>E20/E52</f>
        <v>0.0066933293640239035</v>
      </c>
      <c r="G20" s="16">
        <v>2400</v>
      </c>
      <c r="H20" s="107">
        <f>G20/G52</f>
        <v>0.009333400741227576</v>
      </c>
    </row>
    <row r="21" spans="1:8" ht="12.75">
      <c r="A21" s="42" t="s">
        <v>4</v>
      </c>
      <c r="B21" s="4"/>
      <c r="C21" s="21">
        <f>SUM(C16:C20)</f>
        <v>63591.854</v>
      </c>
      <c r="D21" s="110">
        <f>C21/C52</f>
        <v>0.15666049028293044</v>
      </c>
      <c r="E21" s="73">
        <f>SUM(E16:E20)</f>
        <v>64858</v>
      </c>
      <c r="F21" s="110">
        <f>E21/E52</f>
        <v>0.15826319937727393</v>
      </c>
      <c r="G21" s="21">
        <f>SUM(G16:G20)</f>
        <v>56620</v>
      </c>
      <c r="H21" s="110">
        <f>G21/G52</f>
        <v>0.22019047915346054</v>
      </c>
    </row>
    <row r="22" spans="1:8" ht="13.5" thickBot="1">
      <c r="A22" s="43"/>
      <c r="B22" s="4"/>
      <c r="C22" s="14"/>
      <c r="D22" s="100"/>
      <c r="E22" s="85"/>
      <c r="F22" s="100"/>
      <c r="G22" s="14"/>
      <c r="H22" s="100"/>
    </row>
    <row r="23" spans="1:8" ht="15" customHeight="1" thickBot="1">
      <c r="A23" s="38" t="s">
        <v>13</v>
      </c>
      <c r="B23" s="3"/>
      <c r="C23" s="15"/>
      <c r="D23" s="98"/>
      <c r="E23" s="86"/>
      <c r="F23" s="98"/>
      <c r="G23" s="15"/>
      <c r="H23" s="98"/>
    </row>
    <row r="24" spans="1:8" ht="3.75" customHeight="1">
      <c r="A24" s="46"/>
      <c r="B24" s="3"/>
      <c r="C24" s="15"/>
      <c r="D24" s="98"/>
      <c r="E24" s="86"/>
      <c r="F24" s="98"/>
      <c r="G24" s="15"/>
      <c r="H24" s="98"/>
    </row>
    <row r="25" spans="1:8" ht="12.75">
      <c r="A25" s="40" t="s">
        <v>62</v>
      </c>
      <c r="B25" s="4"/>
      <c r="C25" s="11">
        <v>115192.2</v>
      </c>
      <c r="D25" s="151">
        <f>C25/C52</f>
        <v>0.28377953139673173</v>
      </c>
      <c r="E25" s="75">
        <v>113294</v>
      </c>
      <c r="F25" s="158">
        <f>E25/E52</f>
        <v>0.2764542679430274</v>
      </c>
      <c r="G25" s="17">
        <v>0</v>
      </c>
      <c r="H25" s="106">
        <f>G25/G52</f>
        <v>0</v>
      </c>
    </row>
    <row r="26" spans="1:8" ht="12.75">
      <c r="A26" s="41" t="s">
        <v>77</v>
      </c>
      <c r="B26" s="4"/>
      <c r="C26" s="12">
        <v>42999.3</v>
      </c>
      <c r="D26" s="152">
        <f>C26/C52</f>
        <v>0.10593009947190424</v>
      </c>
      <c r="E26" s="74">
        <v>40244</v>
      </c>
      <c r="F26" s="105">
        <f>E26/E52</f>
        <v>0.09820136599554428</v>
      </c>
      <c r="G26" s="18">
        <v>33603</v>
      </c>
      <c r="H26" s="107">
        <f>G26/G52</f>
        <v>0.1306792771281126</v>
      </c>
    </row>
    <row r="27" spans="1:8" ht="12.75">
      <c r="A27" s="41" t="s">
        <v>59</v>
      </c>
      <c r="B27" s="4"/>
      <c r="C27" s="12">
        <v>0</v>
      </c>
      <c r="D27" s="153">
        <f>C27/C52</f>
        <v>0</v>
      </c>
      <c r="E27" s="74">
        <v>0</v>
      </c>
      <c r="F27" s="105">
        <f>E27/E52</f>
        <v>0</v>
      </c>
      <c r="G27" s="18">
        <v>0</v>
      </c>
      <c r="H27" s="107">
        <f>G27/G52</f>
        <v>0</v>
      </c>
    </row>
    <row r="28" spans="1:8" ht="12.75">
      <c r="A28" s="42" t="s">
        <v>4</v>
      </c>
      <c r="B28" s="4"/>
      <c r="C28" s="20">
        <f>SUM(C25:C27)</f>
        <v>158191.5</v>
      </c>
      <c r="D28" s="154">
        <f>C28/C52</f>
        <v>0.38970963086863597</v>
      </c>
      <c r="E28" s="73">
        <f>SUM(E25:E27)</f>
        <v>153538</v>
      </c>
      <c r="F28" s="104">
        <f>E28/E52</f>
        <v>0.3746556339385717</v>
      </c>
      <c r="G28" s="23">
        <f>SUM(G25:G27)</f>
        <v>33603</v>
      </c>
      <c r="H28" s="110">
        <f>G28/G52</f>
        <v>0.1306792771281126</v>
      </c>
    </row>
    <row r="29" spans="1:8" ht="13.5" customHeight="1">
      <c r="A29" s="43"/>
      <c r="C29" s="14"/>
      <c r="D29" s="100"/>
      <c r="E29" s="85"/>
      <c r="F29" s="100"/>
      <c r="G29" s="14"/>
      <c r="H29" s="100"/>
    </row>
    <row r="30" spans="1:8" ht="14.25" customHeight="1" thickBot="1">
      <c r="A30" s="43"/>
      <c r="B30" s="4"/>
      <c r="C30" s="14"/>
      <c r="D30" s="100"/>
      <c r="E30" s="85"/>
      <c r="F30" s="100"/>
      <c r="G30" s="14"/>
      <c r="H30" s="100"/>
    </row>
    <row r="31" spans="1:8" ht="15" customHeight="1" thickBot="1">
      <c r="A31" s="51" t="s">
        <v>7</v>
      </c>
      <c r="B31" s="5"/>
      <c r="C31" s="266">
        <f>SUM(C28+C21+C12)</f>
        <v>387836.454</v>
      </c>
      <c r="D31" s="256">
        <f>C31/C52</f>
        <v>0.9554470456740136</v>
      </c>
      <c r="E31" s="266">
        <f>SUM(E28+E21+E12)</f>
        <v>378524</v>
      </c>
      <c r="F31" s="155">
        <f>E31/E52</f>
        <v>0.9236550507429034</v>
      </c>
      <c r="G31" s="27">
        <f>SUM(G28+G21+G12)</f>
        <v>245871</v>
      </c>
      <c r="H31" s="156">
        <f>G31/G52</f>
        <v>0.9561719056859855</v>
      </c>
    </row>
    <row r="32" spans="1:8" ht="15" customHeight="1">
      <c r="A32" s="47"/>
      <c r="B32" s="3"/>
      <c r="C32" s="14"/>
      <c r="D32" s="99"/>
      <c r="E32" s="85"/>
      <c r="F32" s="99"/>
      <c r="G32" s="14"/>
      <c r="H32" s="99"/>
    </row>
    <row r="33" spans="1:8" ht="13.5" thickBot="1">
      <c r="A33" s="43"/>
      <c r="C33" s="14"/>
      <c r="D33" s="99"/>
      <c r="E33" s="85"/>
      <c r="F33" s="99"/>
      <c r="G33" s="14"/>
      <c r="H33" s="99"/>
    </row>
    <row r="34" spans="1:8" ht="15" customHeight="1" thickBot="1">
      <c r="A34" s="38" t="s">
        <v>8</v>
      </c>
      <c r="B34" s="3"/>
      <c r="C34" s="15"/>
      <c r="D34" s="102"/>
      <c r="E34" s="86"/>
      <c r="F34" s="102"/>
      <c r="G34" s="15"/>
      <c r="H34" s="102"/>
    </row>
    <row r="35" spans="1:8" ht="5.25" customHeight="1">
      <c r="A35" s="48"/>
      <c r="B35" s="3"/>
      <c r="C35" s="15"/>
      <c r="D35" s="98"/>
      <c r="E35" s="86"/>
      <c r="F35" s="102"/>
      <c r="G35" s="15"/>
      <c r="H35" s="102"/>
    </row>
    <row r="36" spans="1:8" ht="12.75">
      <c r="A36" s="40" t="s">
        <v>9</v>
      </c>
      <c r="B36" s="4"/>
      <c r="C36" s="11">
        <v>5703.1</v>
      </c>
      <c r="D36" s="106">
        <f>C36/C52</f>
        <v>0.01404976244492857</v>
      </c>
      <c r="E36" s="75">
        <v>6400</v>
      </c>
      <c r="F36" s="106">
        <f>E36/E52</f>
        <v>0.015616955132975932</v>
      </c>
      <c r="G36" s="11">
        <v>0</v>
      </c>
      <c r="H36" s="106">
        <f>G36/G52</f>
        <v>0</v>
      </c>
    </row>
    <row r="37" spans="1:8" ht="12.75">
      <c r="A37" s="41" t="s">
        <v>10</v>
      </c>
      <c r="B37" s="4"/>
      <c r="C37" s="12">
        <v>1375.35</v>
      </c>
      <c r="D37" s="107">
        <f>C37/C52</f>
        <v>0.0033882170711775185</v>
      </c>
      <c r="E37" s="74">
        <v>3138</v>
      </c>
      <c r="F37" s="107">
        <f>E37/E52</f>
        <v>0.007657188313637262</v>
      </c>
      <c r="G37" s="12">
        <v>11120</v>
      </c>
      <c r="H37" s="107">
        <f>G37/G52</f>
        <v>0.04324475676768777</v>
      </c>
    </row>
    <row r="38" spans="1:8" ht="12.75">
      <c r="A38" s="45" t="s">
        <v>11</v>
      </c>
      <c r="B38" s="4"/>
      <c r="C38" s="16">
        <v>274.35</v>
      </c>
      <c r="D38" s="146">
        <f>C38/C52</f>
        <v>0.0006758696720671483</v>
      </c>
      <c r="E38" s="79">
        <v>547</v>
      </c>
      <c r="F38" s="146">
        <f>E38/E52</f>
        <v>0.0013347616340215367</v>
      </c>
      <c r="G38" s="16">
        <v>150</v>
      </c>
      <c r="H38" s="107">
        <f>G38/G52</f>
        <v>0.0005833375463267235</v>
      </c>
    </row>
    <row r="39" spans="1:8" ht="12.75">
      <c r="A39" s="42" t="s">
        <v>4</v>
      </c>
      <c r="B39" s="4"/>
      <c r="C39" s="21">
        <f>SUM(C36:C38)</f>
        <v>7352.800000000001</v>
      </c>
      <c r="D39" s="110">
        <f>C39/C52</f>
        <v>0.01811384918817324</v>
      </c>
      <c r="E39" s="73">
        <f>SUM(E36:E38)</f>
        <v>10085</v>
      </c>
      <c r="F39" s="110">
        <f>E39/E52</f>
        <v>0.024608905080634732</v>
      </c>
      <c r="G39" s="21">
        <f>SUM(G36:G38)</f>
        <v>11270</v>
      </c>
      <c r="H39" s="110">
        <f>G39/G52</f>
        <v>0.04382809431401449</v>
      </c>
    </row>
    <row r="40" spans="1:8" ht="13.5" thickBot="1">
      <c r="A40" s="43"/>
      <c r="B40" s="4"/>
      <c r="C40" s="14"/>
      <c r="D40" s="100"/>
      <c r="E40" s="85"/>
      <c r="F40" s="100"/>
      <c r="G40" s="14"/>
      <c r="H40" s="100"/>
    </row>
    <row r="41" spans="1:8" ht="14.25" customHeight="1" thickBot="1">
      <c r="A41" s="38" t="s">
        <v>14</v>
      </c>
      <c r="B41" s="3"/>
      <c r="C41" s="15"/>
      <c r="D41" s="98"/>
      <c r="E41" s="86"/>
      <c r="F41" s="98"/>
      <c r="G41" s="15"/>
      <c r="H41" s="100"/>
    </row>
    <row r="42" spans="1:8" ht="3.75" customHeight="1">
      <c r="A42" s="46"/>
      <c r="B42" s="5"/>
      <c r="C42" s="15"/>
      <c r="D42" s="98"/>
      <c r="E42" s="86"/>
      <c r="F42" s="98"/>
      <c r="G42" s="15"/>
      <c r="H42" s="100"/>
    </row>
    <row r="43" spans="1:8" ht="12.75">
      <c r="A43" s="40" t="s">
        <v>15</v>
      </c>
      <c r="B43" s="6"/>
      <c r="C43" s="11">
        <v>0</v>
      </c>
      <c r="D43" s="106">
        <f>C43/C52</f>
        <v>0</v>
      </c>
      <c r="E43" s="75">
        <v>0</v>
      </c>
      <c r="F43" s="106">
        <f>E43/E52</f>
        <v>0</v>
      </c>
      <c r="G43" s="11">
        <v>0</v>
      </c>
      <c r="H43" s="106">
        <f>G43/G52</f>
        <v>0</v>
      </c>
    </row>
    <row r="44" spans="1:8" ht="12.75">
      <c r="A44" s="56" t="s">
        <v>63</v>
      </c>
      <c r="B44" s="6"/>
      <c r="C44" s="16">
        <v>10732.2</v>
      </c>
      <c r="D44" s="146">
        <f>C44/C52</f>
        <v>0.02643910513781319</v>
      </c>
      <c r="E44" s="79">
        <v>21202</v>
      </c>
      <c r="F44" s="146">
        <f>E44/E52</f>
        <v>0.05173604417646183</v>
      </c>
      <c r="G44" s="16">
        <v>0</v>
      </c>
      <c r="H44" s="107">
        <f>G44/G52</f>
        <v>0</v>
      </c>
    </row>
    <row r="45" spans="1:8" ht="12.75">
      <c r="A45" s="42" t="s">
        <v>4</v>
      </c>
      <c r="B45" s="6"/>
      <c r="C45" s="21">
        <f>SUM(C43:C44)</f>
        <v>10732.2</v>
      </c>
      <c r="D45" s="110">
        <f>C45/C52</f>
        <v>0.02643910513781319</v>
      </c>
      <c r="E45" s="73">
        <f>SUM(E43:E44)</f>
        <v>21202</v>
      </c>
      <c r="F45" s="110">
        <f>E45/E52</f>
        <v>0.05173604417646183</v>
      </c>
      <c r="G45" s="21">
        <f>SUM(G43:G44)</f>
        <v>0</v>
      </c>
      <c r="H45" s="110">
        <f>G45/G52</f>
        <v>0</v>
      </c>
    </row>
    <row r="46" spans="1:8" ht="12.75">
      <c r="A46" s="49"/>
      <c r="B46" s="6"/>
      <c r="C46" s="15"/>
      <c r="D46" s="98"/>
      <c r="E46" s="86"/>
      <c r="F46" s="98"/>
      <c r="G46" s="15"/>
      <c r="H46" s="100"/>
    </row>
    <row r="47" spans="1:8" ht="13.5" thickBot="1">
      <c r="A47" s="43"/>
      <c r="B47" s="6"/>
      <c r="C47" s="14"/>
      <c r="D47" s="100"/>
      <c r="E47" s="85"/>
      <c r="F47" s="100"/>
      <c r="G47" s="14"/>
      <c r="H47" s="100"/>
    </row>
    <row r="48" spans="1:8" ht="15" customHeight="1" thickBot="1">
      <c r="A48" s="51" t="s">
        <v>68</v>
      </c>
      <c r="B48" s="5"/>
      <c r="C48" s="266">
        <f>SUM(C45+C39)</f>
        <v>18085</v>
      </c>
      <c r="D48" s="156">
        <f>C48/C52</f>
        <v>0.044552954325986424</v>
      </c>
      <c r="E48" s="266">
        <f>SUM(E45+E39)</f>
        <v>31287</v>
      </c>
      <c r="F48" s="159">
        <f>E48/E52</f>
        <v>0.07634494925709656</v>
      </c>
      <c r="G48" s="22">
        <f>SUM(G45+G39)</f>
        <v>11270</v>
      </c>
      <c r="H48" s="156">
        <f>G48/G52</f>
        <v>0.04382809431401449</v>
      </c>
    </row>
    <row r="49" spans="1:8" ht="15" customHeight="1">
      <c r="A49" s="50"/>
      <c r="B49" s="5"/>
      <c r="C49" s="19"/>
      <c r="D49" s="157"/>
      <c r="E49" s="277"/>
      <c r="F49" s="157"/>
      <c r="G49" s="19"/>
      <c r="H49" s="100"/>
    </row>
    <row r="50" spans="1:8" ht="15" customHeight="1">
      <c r="A50" s="50"/>
      <c r="B50" s="5"/>
      <c r="C50" s="19"/>
      <c r="D50" s="157"/>
      <c r="E50" s="277"/>
      <c r="F50" s="157"/>
      <c r="G50" s="19"/>
      <c r="H50" s="100"/>
    </row>
    <row r="51" spans="3:8" ht="13.5" thickBot="1">
      <c r="C51" s="14"/>
      <c r="D51" s="100"/>
      <c r="E51" s="85"/>
      <c r="F51" s="100"/>
      <c r="G51" s="14"/>
      <c r="H51" s="100"/>
    </row>
    <row r="52" spans="1:8" ht="21" customHeight="1" thickBot="1">
      <c r="A52" s="2" t="s">
        <v>16</v>
      </c>
      <c r="B52" s="7"/>
      <c r="C52" s="267">
        <f aca="true" t="shared" si="0" ref="C52:H52">SUM(C48+C31)</f>
        <v>405921.454</v>
      </c>
      <c r="D52" s="160">
        <f t="shared" si="0"/>
        <v>1</v>
      </c>
      <c r="E52" s="278">
        <f t="shared" si="0"/>
        <v>409811</v>
      </c>
      <c r="F52" s="148">
        <f t="shared" si="0"/>
        <v>1</v>
      </c>
      <c r="G52" s="26">
        <f t="shared" si="0"/>
        <v>257141</v>
      </c>
      <c r="H52" s="150">
        <f t="shared" si="0"/>
        <v>1</v>
      </c>
    </row>
    <row r="53" spans="2:8" ht="12.75">
      <c r="B53" s="6"/>
      <c r="C53" s="14"/>
      <c r="D53" s="99"/>
      <c r="E53" s="14"/>
      <c r="F53" s="99"/>
      <c r="G53" s="14"/>
      <c r="H53" s="100"/>
    </row>
    <row r="54" spans="3:8" ht="12.75">
      <c r="C54" s="14"/>
      <c r="D54" s="99"/>
      <c r="E54" s="14"/>
      <c r="F54" s="99"/>
      <c r="G54" s="14"/>
      <c r="H54" s="100"/>
    </row>
    <row r="55" spans="3:8" ht="12.75">
      <c r="C55" s="14"/>
      <c r="D55" s="99"/>
      <c r="E55" s="14"/>
      <c r="F55" s="99"/>
      <c r="G55" s="14"/>
      <c r="H55" s="99"/>
    </row>
    <row r="56" spans="3:8" ht="12.75">
      <c r="C56" s="14"/>
      <c r="D56" s="99"/>
      <c r="E56" s="14"/>
      <c r="F56" s="99"/>
      <c r="G56" s="14"/>
      <c r="H56" s="99"/>
    </row>
    <row r="57" spans="3:8" ht="12.75">
      <c r="C57" s="14"/>
      <c r="D57" s="99"/>
      <c r="E57" s="14"/>
      <c r="F57" s="99"/>
      <c r="G57" s="14"/>
      <c r="H57" s="99"/>
    </row>
    <row r="58" spans="3:8" ht="12.75">
      <c r="C58" s="14"/>
      <c r="D58" s="99"/>
      <c r="E58" s="14"/>
      <c r="F58" s="99"/>
      <c r="G58" s="14"/>
      <c r="H58" s="99"/>
    </row>
    <row r="59" spans="3:7" ht="12.75">
      <c r="C59" s="14"/>
      <c r="D59" s="99"/>
      <c r="E59" s="14"/>
      <c r="F59" s="99"/>
      <c r="G59" s="14"/>
    </row>
    <row r="60" spans="3:7" ht="12.75">
      <c r="C60" s="14"/>
      <c r="D60" s="99"/>
      <c r="E60" s="14"/>
      <c r="F60" s="99"/>
      <c r="G60" s="14"/>
    </row>
    <row r="61" spans="4:6" ht="12.75">
      <c r="D61" s="99"/>
      <c r="F61" s="99"/>
    </row>
    <row r="62" spans="4:6" ht="12.75">
      <c r="D62" s="99"/>
      <c r="F62" s="99"/>
    </row>
    <row r="63" ht="12.75">
      <c r="F63" s="99"/>
    </row>
    <row r="64" ht="12.75">
      <c r="F64" s="99"/>
    </row>
    <row r="65" ht="12.75">
      <c r="F65" s="99"/>
    </row>
    <row r="66" ht="12.75">
      <c r="F66" s="99"/>
    </row>
    <row r="67" ht="12.75">
      <c r="F67" s="99"/>
    </row>
    <row r="68" ht="12.75">
      <c r="F68" s="99"/>
    </row>
    <row r="69" ht="12.75">
      <c r="F69" s="99"/>
    </row>
    <row r="70" ht="12.75">
      <c r="F70" s="9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7">
      <selection activeCell="G26" sqref="G26"/>
    </sheetView>
  </sheetViews>
  <sheetFormatPr defaultColWidth="9.140625" defaultRowHeight="12.75"/>
  <cols>
    <col min="1" max="1" width="43.421875" style="0" customWidth="1"/>
    <col min="2" max="2" width="0.85546875" style="0" customWidth="1"/>
    <col min="3" max="3" width="9.28125" style="0" customWidth="1"/>
    <col min="4" max="4" width="6.7109375" style="0" customWidth="1"/>
    <col min="5" max="5" width="8.140625" style="0" customWidth="1"/>
    <col min="6" max="6" width="6.57421875" style="0" customWidth="1"/>
    <col min="7" max="7" width="8.57421875" style="0" customWidth="1"/>
    <col min="8" max="8" width="6.7109375" style="0" customWidth="1"/>
  </cols>
  <sheetData>
    <row r="1" spans="1:4" ht="18.75" thickBot="1">
      <c r="A1" s="8" t="s">
        <v>20</v>
      </c>
      <c r="B1" s="9"/>
      <c r="C1" s="10"/>
      <c r="D1" s="6"/>
    </row>
    <row r="2" ht="13.5" thickBot="1"/>
    <row r="3" spans="1:8" ht="15.75">
      <c r="A3" s="7"/>
      <c r="B3" s="7"/>
      <c r="C3" s="28">
        <v>2010</v>
      </c>
      <c r="D3" s="29" t="s">
        <v>64</v>
      </c>
      <c r="E3" s="30">
        <v>2011</v>
      </c>
      <c r="F3" s="29" t="s">
        <v>64</v>
      </c>
      <c r="G3" s="31">
        <v>2012</v>
      </c>
      <c r="H3" s="32" t="s">
        <v>64</v>
      </c>
    </row>
    <row r="4" spans="1:8" ht="13.5" thickBot="1">
      <c r="A4" s="4"/>
      <c r="B4" s="4"/>
      <c r="C4" s="33" t="s">
        <v>18</v>
      </c>
      <c r="D4" s="34" t="s">
        <v>75</v>
      </c>
      <c r="E4" s="35" t="s">
        <v>74</v>
      </c>
      <c r="F4" s="34" t="s">
        <v>75</v>
      </c>
      <c r="G4" s="36" t="s">
        <v>67</v>
      </c>
      <c r="H4" s="37" t="s">
        <v>75</v>
      </c>
    </row>
    <row r="5" spans="1:8" ht="15.75" thickBot="1">
      <c r="A5" s="66" t="s">
        <v>21</v>
      </c>
      <c r="B5" s="3"/>
      <c r="C5" s="60"/>
      <c r="D5" s="60"/>
      <c r="E5" s="60"/>
      <c r="F5" s="60"/>
      <c r="G5" s="60"/>
      <c r="H5" s="58"/>
    </row>
    <row r="6" spans="1:8" ht="12.75">
      <c r="A6" s="54"/>
      <c r="B6" s="4"/>
      <c r="C6" s="69"/>
      <c r="D6" s="69"/>
      <c r="E6" s="60"/>
      <c r="F6" s="60"/>
      <c r="G6" s="60"/>
      <c r="H6" s="58"/>
    </row>
    <row r="7" spans="1:8" ht="12.75">
      <c r="A7" s="55" t="s">
        <v>130</v>
      </c>
      <c r="B7" s="4"/>
      <c r="C7" s="24">
        <v>49630.7</v>
      </c>
      <c r="D7" s="142">
        <f>C7/C57</f>
        <v>0.12201089807702914</v>
      </c>
      <c r="E7" s="71">
        <v>47735</v>
      </c>
      <c r="F7" s="142">
        <f>E7/E57</f>
        <v>0.11315955414163731</v>
      </c>
      <c r="G7" s="71">
        <v>49544</v>
      </c>
      <c r="H7" s="142">
        <f>G7/G57</f>
        <v>0.18436623177511666</v>
      </c>
    </row>
    <row r="8" spans="1:8" ht="12.75">
      <c r="A8" s="41" t="s">
        <v>22</v>
      </c>
      <c r="B8" s="4"/>
      <c r="C8" s="25">
        <v>9917.4</v>
      </c>
      <c r="D8" s="143">
        <f>C8/C57</f>
        <v>0.024380693413333456</v>
      </c>
      <c r="E8" s="72">
        <v>9953</v>
      </c>
      <c r="F8" s="143">
        <f>E8/E57</f>
        <v>0.023594365609546794</v>
      </c>
      <c r="G8" s="72">
        <v>9953</v>
      </c>
      <c r="H8" s="143">
        <f>G8/G57</f>
        <v>0.03703772615973147</v>
      </c>
    </row>
    <row r="9" spans="1:8" ht="12.75">
      <c r="A9" s="41" t="s">
        <v>24</v>
      </c>
      <c r="B9" s="4"/>
      <c r="C9" s="25">
        <v>1962.5</v>
      </c>
      <c r="D9" s="143">
        <f>C9/C57</f>
        <v>0.004824561964190908</v>
      </c>
      <c r="E9" s="72">
        <v>1618</v>
      </c>
      <c r="F9" s="107">
        <f>E9/E57</f>
        <v>0.0038355956552041303</v>
      </c>
      <c r="G9" s="72">
        <v>1546</v>
      </c>
      <c r="H9" s="107">
        <f>G9/G57</f>
        <v>0.00575307190223499</v>
      </c>
    </row>
    <row r="10" spans="1:8" ht="12.75">
      <c r="A10" s="41" t="s">
        <v>23</v>
      </c>
      <c r="B10" s="4"/>
      <c r="C10" s="25">
        <v>399.8</v>
      </c>
      <c r="D10" s="143">
        <f>C10/C57</f>
        <v>0.0009828585341572103</v>
      </c>
      <c r="E10" s="72">
        <v>400</v>
      </c>
      <c r="F10" s="107">
        <f>E10/E57</f>
        <v>0.0009482313115461386</v>
      </c>
      <c r="G10" s="72">
        <v>400</v>
      </c>
      <c r="H10" s="107">
        <f>G10/G57</f>
        <v>0.0014885050199831798</v>
      </c>
    </row>
    <row r="11" spans="1:8" ht="12.75">
      <c r="A11" s="263" t="s">
        <v>73</v>
      </c>
      <c r="B11" s="4"/>
      <c r="C11" s="21">
        <f>SUM(C7:C10)</f>
        <v>61910.4</v>
      </c>
      <c r="D11" s="110">
        <f>C11/C57</f>
        <v>0.15219901198871072</v>
      </c>
      <c r="E11" s="73">
        <f>SUM(E7:E10)</f>
        <v>59706</v>
      </c>
      <c r="F11" s="110">
        <f>E11/E57</f>
        <v>0.14153774671793437</v>
      </c>
      <c r="G11" s="73">
        <f>SUM(G7:G10)</f>
        <v>61443</v>
      </c>
      <c r="H11" s="110">
        <f>G11/G57</f>
        <v>0.22864553485706632</v>
      </c>
    </row>
    <row r="12" spans="1:8" ht="4.5" customHeight="1">
      <c r="A12" s="56"/>
      <c r="B12" s="4"/>
      <c r="C12" s="12"/>
      <c r="D12" s="107"/>
      <c r="E12" s="74"/>
      <c r="F12" s="107"/>
      <c r="G12" s="74"/>
      <c r="H12" s="107"/>
    </row>
    <row r="13" spans="1:8" ht="12.75" customHeight="1">
      <c r="A13" s="56"/>
      <c r="B13" s="4"/>
      <c r="C13" s="12"/>
      <c r="D13" s="107"/>
      <c r="E13" s="74"/>
      <c r="F13" s="107"/>
      <c r="G13" s="74"/>
      <c r="H13" s="107"/>
    </row>
    <row r="14" spans="1:8" ht="12.75">
      <c r="A14" s="41" t="s">
        <v>25</v>
      </c>
      <c r="B14" s="4"/>
      <c r="C14" s="12">
        <v>6080</v>
      </c>
      <c r="D14" s="107">
        <f>C14/C57</f>
        <v>0.014946923180779986</v>
      </c>
      <c r="E14" s="74">
        <v>5891</v>
      </c>
      <c r="F14" s="107">
        <f>E14/E57</f>
        <v>0.013965076640795755</v>
      </c>
      <c r="G14" s="74">
        <v>5949</v>
      </c>
      <c r="H14" s="107">
        <f>G14/G57</f>
        <v>0.022137790909699844</v>
      </c>
    </row>
    <row r="15" spans="1:8" ht="4.5" customHeight="1">
      <c r="A15" s="41"/>
      <c r="B15" s="4"/>
      <c r="C15" s="12"/>
      <c r="D15" s="107"/>
      <c r="E15" s="74"/>
      <c r="F15" s="107"/>
      <c r="G15" s="74"/>
      <c r="H15" s="107"/>
    </row>
    <row r="16" spans="1:8" ht="12.75">
      <c r="A16" s="41" t="s">
        <v>26</v>
      </c>
      <c r="B16" s="4"/>
      <c r="C16" s="12">
        <v>8946.7</v>
      </c>
      <c r="D16" s="107">
        <f>C16/C57</f>
        <v>0.02199434829300729</v>
      </c>
      <c r="E16" s="74">
        <v>8764</v>
      </c>
      <c r="F16" s="109">
        <f>E16/E57</f>
        <v>0.020775748035975896</v>
      </c>
      <c r="G16" s="74">
        <v>9333</v>
      </c>
      <c r="H16" s="107">
        <f>G16/G57</f>
        <v>0.03473054337875754</v>
      </c>
    </row>
    <row r="17" spans="1:8" ht="5.25" customHeight="1">
      <c r="A17" s="41"/>
      <c r="B17" s="4"/>
      <c r="C17" s="12"/>
      <c r="D17" s="107"/>
      <c r="E17" s="74"/>
      <c r="F17" s="107"/>
      <c r="G17" s="74"/>
      <c r="H17" s="107"/>
    </row>
    <row r="18" spans="1:8" ht="12.75">
      <c r="A18" s="41" t="s">
        <v>27</v>
      </c>
      <c r="B18" s="4"/>
      <c r="C18" s="12">
        <v>49024.4</v>
      </c>
      <c r="D18" s="107">
        <f>C18/C57</f>
        <v>0.12052038499734052</v>
      </c>
      <c r="E18" s="74">
        <v>49517</v>
      </c>
      <c r="F18" s="107">
        <f>E18/E57</f>
        <v>0.11738392463457537</v>
      </c>
      <c r="G18" s="74">
        <v>45855</v>
      </c>
      <c r="H18" s="107">
        <f>G18/G57</f>
        <v>0.17063849422832178</v>
      </c>
    </row>
    <row r="19" spans="1:8" ht="14.25" customHeight="1">
      <c r="A19" s="41" t="s">
        <v>78</v>
      </c>
      <c r="B19" s="4"/>
      <c r="C19" s="12">
        <v>18610.6</v>
      </c>
      <c r="D19" s="107">
        <f>C19/C57</f>
        <v>0.04575184351122105</v>
      </c>
      <c r="E19" s="74">
        <v>18424</v>
      </c>
      <c r="F19" s="107">
        <f>E19/E57</f>
        <v>0.04367553420981514</v>
      </c>
      <c r="G19" s="74">
        <v>12454</v>
      </c>
      <c r="H19" s="107">
        <f>G19/G57</f>
        <v>0.04634460379717631</v>
      </c>
    </row>
    <row r="20" spans="1:8" ht="3.75" customHeight="1">
      <c r="A20" s="41"/>
      <c r="B20" s="4"/>
      <c r="C20" s="12"/>
      <c r="D20" s="107"/>
      <c r="E20" s="74"/>
      <c r="F20" s="107"/>
      <c r="G20" s="74"/>
      <c r="H20" s="107"/>
    </row>
    <row r="21" spans="1:8" ht="12" customHeight="1">
      <c r="A21" s="41" t="s">
        <v>31</v>
      </c>
      <c r="B21" s="4"/>
      <c r="C21" s="12">
        <v>21279.6</v>
      </c>
      <c r="D21" s="107">
        <f>C21/C57</f>
        <v>0.05231324778252069</v>
      </c>
      <c r="E21" s="74">
        <v>13107</v>
      </c>
      <c r="F21" s="107">
        <f>E21/E57</f>
        <v>0.031071169501088094</v>
      </c>
      <c r="G21" s="74">
        <v>13107</v>
      </c>
      <c r="H21" s="107">
        <f>G21/G57</f>
        <v>0.04877458824229885</v>
      </c>
    </row>
    <row r="22" spans="1:8" ht="3.75" customHeight="1">
      <c r="A22" s="41"/>
      <c r="B22" s="4"/>
      <c r="C22" s="12"/>
      <c r="D22" s="107"/>
      <c r="E22" s="74"/>
      <c r="F22" s="107"/>
      <c r="G22" s="74"/>
      <c r="H22" s="107"/>
    </row>
    <row r="23" spans="1:8" ht="12.75" customHeight="1">
      <c r="A23" s="41" t="s">
        <v>142</v>
      </c>
      <c r="B23" s="4"/>
      <c r="C23" s="12">
        <v>4690.7</v>
      </c>
      <c r="D23" s="107">
        <f>C23/C57</f>
        <v>0.011531502066461296</v>
      </c>
      <c r="E23" s="74">
        <v>-4514</v>
      </c>
      <c r="F23" s="109">
        <f>E23/E57</f>
        <v>-0.010700790350798173</v>
      </c>
      <c r="G23" s="74">
        <v>552</v>
      </c>
      <c r="H23" s="107">
        <f>G23/G57</f>
        <v>0.002054136927576788</v>
      </c>
    </row>
    <row r="24" spans="1:8" ht="5.25" customHeight="1">
      <c r="A24" s="41"/>
      <c r="B24" s="4"/>
      <c r="C24" s="12"/>
      <c r="D24" s="107"/>
      <c r="E24" s="74"/>
      <c r="F24" s="107"/>
      <c r="G24" s="74"/>
      <c r="H24" s="107"/>
    </row>
    <row r="25" spans="1:8" ht="12.75">
      <c r="A25" s="41" t="s">
        <v>153</v>
      </c>
      <c r="B25" s="4"/>
      <c r="C25" s="12">
        <v>4099.9</v>
      </c>
      <c r="D25" s="107">
        <f>C25/C57</f>
        <v>0.010079093807381555</v>
      </c>
      <c r="E25" s="74">
        <v>3501</v>
      </c>
      <c r="F25" s="107">
        <f>E25/E57</f>
        <v>0.008299394554307577</v>
      </c>
      <c r="G25" s="74">
        <v>5017</v>
      </c>
      <c r="H25" s="107">
        <f>G25/G57</f>
        <v>0.018669574213139035</v>
      </c>
    </row>
    <row r="26" spans="1:8" ht="12.75">
      <c r="A26" s="41"/>
      <c r="B26" s="4"/>
      <c r="C26" s="12"/>
      <c r="D26" s="107"/>
      <c r="E26" s="74"/>
      <c r="F26" s="107"/>
      <c r="G26" s="74"/>
      <c r="H26" s="107"/>
    </row>
    <row r="27" spans="1:8" ht="4.5" customHeight="1">
      <c r="A27" s="56"/>
      <c r="B27" s="4"/>
      <c r="C27" s="12"/>
      <c r="D27" s="107"/>
      <c r="E27" s="74"/>
      <c r="F27" s="107"/>
      <c r="G27" s="74"/>
      <c r="H27" s="107"/>
    </row>
    <row r="28" spans="1:8" ht="12.75">
      <c r="A28" s="262" t="s">
        <v>72</v>
      </c>
      <c r="B28" s="4"/>
      <c r="C28" s="11"/>
      <c r="D28" s="101"/>
      <c r="E28" s="75"/>
      <c r="F28" s="101"/>
      <c r="G28" s="75"/>
      <c r="H28" s="106"/>
    </row>
    <row r="29" spans="1:8" ht="12.75">
      <c r="A29" s="41" t="s">
        <v>28</v>
      </c>
      <c r="B29" s="4"/>
      <c r="C29" s="25">
        <v>29578</v>
      </c>
      <c r="D29" s="98">
        <f>C29/C57</f>
        <v>0.07271383122386685</v>
      </c>
      <c r="E29" s="72">
        <v>29729</v>
      </c>
      <c r="F29" s="98">
        <f>E29/E57</f>
        <v>0.07047492165238789</v>
      </c>
      <c r="G29" s="72">
        <v>29883</v>
      </c>
      <c r="H29" s="107">
        <f>G29/G57</f>
        <v>0.11120248878039342</v>
      </c>
    </row>
    <row r="30" spans="1:8" ht="12.75">
      <c r="A30" s="41" t="s">
        <v>29</v>
      </c>
      <c r="B30" s="4"/>
      <c r="C30" s="25">
        <v>21990.92</v>
      </c>
      <c r="D30" s="98">
        <f>C30/C57</f>
        <v>0.054061939459651015</v>
      </c>
      <c r="E30" s="72">
        <v>21999</v>
      </c>
      <c r="F30" s="98">
        <f>E30/E57</f>
        <v>0.052150351556758755</v>
      </c>
      <c r="G30" s="72">
        <v>20341</v>
      </c>
      <c r="H30" s="107">
        <f>G30/G57</f>
        <v>0.07569420152869466</v>
      </c>
    </row>
    <row r="31" spans="1:8" ht="12.75">
      <c r="A31" s="41" t="s">
        <v>30</v>
      </c>
      <c r="B31" s="4"/>
      <c r="C31" s="25">
        <v>4668.82</v>
      </c>
      <c r="D31" s="98">
        <f>C31/C57</f>
        <v>0.011477712810014673</v>
      </c>
      <c r="E31" s="72">
        <v>4779</v>
      </c>
      <c r="F31" s="98">
        <f>E31/E57</f>
        <v>0.01132899359469749</v>
      </c>
      <c r="G31" s="72">
        <v>4875</v>
      </c>
      <c r="H31" s="107">
        <f>G31/G57</f>
        <v>0.018141154931045005</v>
      </c>
    </row>
    <row r="32" spans="1:8" ht="12.75">
      <c r="A32" s="41" t="s">
        <v>76</v>
      </c>
      <c r="B32" s="4"/>
      <c r="C32" s="25">
        <v>10478.3</v>
      </c>
      <c r="D32" s="98">
        <f>C32/C57</f>
        <v>0.025759596244270874</v>
      </c>
      <c r="E32" s="72">
        <v>12804</v>
      </c>
      <c r="F32" s="98">
        <f>E32/E57</f>
        <v>0.030352884282591894</v>
      </c>
      <c r="G32" s="72">
        <v>6003</v>
      </c>
      <c r="H32" s="107">
        <f>G32/G57</f>
        <v>0.02233873908739757</v>
      </c>
    </row>
    <row r="33" spans="1:8" ht="12.75">
      <c r="A33" s="41" t="s">
        <v>131</v>
      </c>
      <c r="B33" s="4"/>
      <c r="C33" s="25">
        <v>4820.4</v>
      </c>
      <c r="D33" s="98">
        <f>C33/C57</f>
        <v>0.011850353371814447</v>
      </c>
      <c r="E33" s="72">
        <v>4800</v>
      </c>
      <c r="F33" s="98">
        <f>E33/E57</f>
        <v>0.011378775738553663</v>
      </c>
      <c r="G33" s="72">
        <v>4801</v>
      </c>
      <c r="H33" s="107">
        <f>G33/G57</f>
        <v>0.017865781502348115</v>
      </c>
    </row>
    <row r="34" spans="1:8" ht="12.75">
      <c r="A34" s="41" t="s">
        <v>132</v>
      </c>
      <c r="B34" s="4"/>
      <c r="C34" s="25">
        <v>112735.3</v>
      </c>
      <c r="D34" s="98">
        <f>C34/C57</f>
        <v>0.2771457021154911</v>
      </c>
      <c r="E34" s="72">
        <v>110490</v>
      </c>
      <c r="F34" s="98">
        <f>E34/E57</f>
        <v>0.2619251940318321</v>
      </c>
      <c r="G34" s="72">
        <v>0</v>
      </c>
      <c r="H34" s="107">
        <f>G34/G57</f>
        <v>0</v>
      </c>
    </row>
    <row r="35" spans="1:8" ht="12.75">
      <c r="A35" s="41" t="s">
        <v>133</v>
      </c>
      <c r="B35" s="4"/>
      <c r="C35" s="25">
        <v>6477.2</v>
      </c>
      <c r="D35" s="98">
        <f>C35/C57</f>
        <v>0.015923389938576994</v>
      </c>
      <c r="E35" s="72">
        <v>12289</v>
      </c>
      <c r="F35" s="98">
        <f>E35/E57</f>
        <v>0.029132036468976243</v>
      </c>
      <c r="G35" s="72">
        <v>3091</v>
      </c>
      <c r="H35" s="107">
        <f>G35/G57</f>
        <v>0.011502422541920023</v>
      </c>
    </row>
    <row r="36" spans="1:8" ht="3" customHeight="1">
      <c r="A36" s="57"/>
      <c r="B36" s="64"/>
      <c r="C36" s="13"/>
      <c r="D36" s="103"/>
      <c r="E36" s="76"/>
      <c r="F36" s="103"/>
      <c r="G36" s="77"/>
      <c r="H36" s="149"/>
    </row>
    <row r="37" spans="1:8" ht="12.75">
      <c r="A37" s="261" t="s">
        <v>134</v>
      </c>
      <c r="B37" s="4"/>
      <c r="C37" s="279">
        <v>2080.5</v>
      </c>
      <c r="D37" s="144">
        <f>C37/C57</f>
        <v>0.005114650275923152</v>
      </c>
      <c r="E37" s="78">
        <v>2424</v>
      </c>
      <c r="F37" s="144">
        <f>E37/E57</f>
        <v>0.0057462817479696</v>
      </c>
      <c r="G37" s="79">
        <v>1052</v>
      </c>
      <c r="H37" s="146">
        <f>G37/G57</f>
        <v>0.003914768202555763</v>
      </c>
    </row>
    <row r="38" spans="1:8" ht="2.25" customHeight="1">
      <c r="A38" s="61"/>
      <c r="B38" s="4"/>
      <c r="C38" s="16"/>
      <c r="D38" s="144"/>
      <c r="E38" s="78"/>
      <c r="F38" s="144"/>
      <c r="G38" s="79"/>
      <c r="H38" s="146"/>
    </row>
    <row r="39" spans="1:8" ht="15.75">
      <c r="A39" s="67" t="s">
        <v>4</v>
      </c>
      <c r="B39" s="4"/>
      <c r="C39" s="21">
        <f>SUM(C37+C35+C34+C33+C31+C30+C29+C25+C23+C21+C19+C18+C16+C14+C11+C32)</f>
        <v>367471.74000000005</v>
      </c>
      <c r="D39" s="110">
        <f>C39/C57</f>
        <v>0.9033835310670323</v>
      </c>
      <c r="E39" s="80">
        <f>SUM(E37+E35+E34+E33+E31+E30+E29+E25+E23+E21+E19+E18+E16+E14+E11+E32)</f>
        <v>353710</v>
      </c>
      <c r="F39" s="110">
        <f>E39/E57</f>
        <v>0.8384972430174616</v>
      </c>
      <c r="G39" s="73">
        <f>SUM(G37+G35+G34+G33+G31+G30+G29+G25+G23+G21+G19+G18+G16+G14+G11+G32)</f>
        <v>223756</v>
      </c>
      <c r="H39" s="110">
        <f>G39/G57</f>
        <v>0.832654823128391</v>
      </c>
    </row>
    <row r="40" spans="1:8" ht="13.5" thickBot="1">
      <c r="A40" s="58"/>
      <c r="C40" s="14"/>
      <c r="D40" s="100"/>
      <c r="E40" s="70"/>
      <c r="F40" s="100"/>
      <c r="G40" s="14"/>
      <c r="H40" s="100"/>
    </row>
    <row r="41" spans="1:8" ht="13.5" thickBot="1">
      <c r="A41" s="53" t="s">
        <v>32</v>
      </c>
      <c r="B41" s="3"/>
      <c r="C41" s="15"/>
      <c r="D41" s="98"/>
      <c r="E41" s="15"/>
      <c r="F41" s="98"/>
      <c r="G41" s="15"/>
      <c r="H41" s="100"/>
    </row>
    <row r="42" spans="1:8" ht="12.75">
      <c r="A42" s="59"/>
      <c r="B42" s="4"/>
      <c r="C42" s="15"/>
      <c r="D42" s="98"/>
      <c r="E42" s="15"/>
      <c r="F42" s="98"/>
      <c r="G42" s="15"/>
      <c r="H42" s="100"/>
    </row>
    <row r="43" spans="1:8" ht="12.75">
      <c r="A43" s="40" t="s">
        <v>33</v>
      </c>
      <c r="B43" s="4"/>
      <c r="C43" s="11">
        <v>230.35</v>
      </c>
      <c r="D43" s="106">
        <f>C43/C57</f>
        <v>0.0005662868017586628</v>
      </c>
      <c r="E43" s="75">
        <v>73</v>
      </c>
      <c r="F43" s="106">
        <f>E43/E57</f>
        <v>0.0001730522143571703</v>
      </c>
      <c r="G43" s="11">
        <v>60</v>
      </c>
      <c r="H43" s="106">
        <f>G43/G57</f>
        <v>0.00022327575299747697</v>
      </c>
    </row>
    <row r="44" spans="1:8" ht="12.75">
      <c r="A44" s="41" t="s">
        <v>34</v>
      </c>
      <c r="B44" s="4"/>
      <c r="C44" s="12">
        <v>36041.1</v>
      </c>
      <c r="D44" s="107">
        <f>C44/C57</f>
        <v>0.08860255806756735</v>
      </c>
      <c r="E44" s="74">
        <v>61423</v>
      </c>
      <c r="F44" s="107">
        <f>E44/E57</f>
        <v>0.14560802962274616</v>
      </c>
      <c r="G44" s="12">
        <v>36105</v>
      </c>
      <c r="H44" s="107">
        <f>G44/G57</f>
        <v>0.13435618436623178</v>
      </c>
    </row>
    <row r="45" spans="1:8" ht="12.75">
      <c r="A45" s="41" t="s">
        <v>35</v>
      </c>
      <c r="B45" s="4"/>
      <c r="C45" s="12">
        <v>201</v>
      </c>
      <c r="D45" s="107">
        <f>C45/C57</f>
        <v>0.0004941334801540751</v>
      </c>
      <c r="E45" s="74">
        <v>198</v>
      </c>
      <c r="F45" s="107">
        <f>E45/E57</f>
        <v>0.0004693744992153386</v>
      </c>
      <c r="G45" s="12">
        <v>100</v>
      </c>
      <c r="H45" s="107">
        <f>G45/G57</f>
        <v>0.00037212625499579495</v>
      </c>
    </row>
    <row r="46" spans="1:8" ht="12.75">
      <c r="A46" s="41" t="s">
        <v>79</v>
      </c>
      <c r="B46" s="4"/>
      <c r="C46" s="12">
        <v>1490.24</v>
      </c>
      <c r="D46" s="107">
        <f>C46/C57</f>
        <v>0.0036635695396259153</v>
      </c>
      <c r="E46" s="74">
        <v>5408</v>
      </c>
      <c r="F46" s="107">
        <f>E46/E57</f>
        <v>0.012820087332103793</v>
      </c>
      <c r="G46" s="12">
        <v>3991</v>
      </c>
      <c r="H46" s="107">
        <f>G46/G57</f>
        <v>0.014851558836882177</v>
      </c>
    </row>
    <row r="47" spans="1:8" ht="12.75">
      <c r="A47" s="41" t="s">
        <v>80</v>
      </c>
      <c r="B47" s="4"/>
      <c r="C47" s="12">
        <v>1303.25</v>
      </c>
      <c r="D47" s="107">
        <f>C47/C57</f>
        <v>0.0032038779005512364</v>
      </c>
      <c r="E47" s="74">
        <v>1026</v>
      </c>
      <c r="F47" s="107">
        <f>E47/E57</f>
        <v>0.0024322133141158452</v>
      </c>
      <c r="G47" s="12">
        <v>2750</v>
      </c>
      <c r="H47" s="107">
        <f>G47/G57</f>
        <v>0.010233472012384361</v>
      </c>
    </row>
    <row r="48" spans="1:8" ht="12.75">
      <c r="A48" s="260" t="s">
        <v>39</v>
      </c>
      <c r="B48" s="4"/>
      <c r="C48" s="68">
        <f>SUM(C43:C47)</f>
        <v>39265.939999999995</v>
      </c>
      <c r="D48" s="145">
        <f>C48/C57</f>
        <v>0.09653042578965723</v>
      </c>
      <c r="E48" s="274">
        <f>SUM(E43:E47)</f>
        <v>68128</v>
      </c>
      <c r="F48" s="145">
        <f>E48/E57</f>
        <v>0.16150275698253833</v>
      </c>
      <c r="G48" s="68">
        <f>SUM(G43:G47)</f>
        <v>43006</v>
      </c>
      <c r="H48" s="145">
        <f>G48/G57</f>
        <v>0.16003661722349158</v>
      </c>
    </row>
    <row r="49" spans="1:8" ht="4.5" customHeight="1">
      <c r="A49" s="41"/>
      <c r="B49" s="4"/>
      <c r="C49" s="12"/>
      <c r="D49" s="107"/>
      <c r="E49" s="74"/>
      <c r="F49" s="107"/>
      <c r="G49" s="12"/>
      <c r="H49" s="107"/>
    </row>
    <row r="50" spans="1:8" ht="12.75">
      <c r="A50" s="41" t="s">
        <v>36</v>
      </c>
      <c r="B50" s="4"/>
      <c r="C50" s="12">
        <v>0</v>
      </c>
      <c r="D50" s="107">
        <f>C50/C57</f>
        <v>0</v>
      </c>
      <c r="E50" s="74">
        <v>0</v>
      </c>
      <c r="F50" s="107">
        <f>E50/E57</f>
        <v>0</v>
      </c>
      <c r="G50" s="12">
        <v>464</v>
      </c>
      <c r="H50" s="107">
        <f>G50/G57</f>
        <v>0.0017266658231804887</v>
      </c>
    </row>
    <row r="51" spans="1:8" ht="12.75">
      <c r="A51" s="41" t="s">
        <v>37</v>
      </c>
      <c r="B51" s="4"/>
      <c r="C51" s="12">
        <v>35</v>
      </c>
      <c r="D51" s="107">
        <f>C51/C57</f>
        <v>8.604314331041111E-05</v>
      </c>
      <c r="E51" s="74">
        <v>0</v>
      </c>
      <c r="F51" s="107">
        <f>E51/E57</f>
        <v>0</v>
      </c>
      <c r="G51" s="12">
        <v>1500</v>
      </c>
      <c r="H51" s="107">
        <f>G51/G57</f>
        <v>0.005581893824936924</v>
      </c>
    </row>
    <row r="52" spans="1:8" ht="12.75">
      <c r="A52" s="260" t="s">
        <v>38</v>
      </c>
      <c r="B52" s="4"/>
      <c r="C52" s="68">
        <f>SUM(C50:C51)</f>
        <v>35</v>
      </c>
      <c r="D52" s="145">
        <f>C52/C57</f>
        <v>8.604314331041111E-05</v>
      </c>
      <c r="E52" s="274">
        <f>SUM(E50:E51)</f>
        <v>0</v>
      </c>
      <c r="F52" s="145">
        <f>E52/E57</f>
        <v>0</v>
      </c>
      <c r="G52" s="68">
        <f>SUM(G50:G51)</f>
        <v>1964</v>
      </c>
      <c r="H52" s="145">
        <f>G52/G57</f>
        <v>0.007308559648117413</v>
      </c>
    </row>
    <row r="53" spans="1:8" ht="12.75">
      <c r="A53" s="56"/>
      <c r="B53" s="4"/>
      <c r="C53" s="16"/>
      <c r="D53" s="146"/>
      <c r="E53" s="79"/>
      <c r="F53" s="146"/>
      <c r="G53" s="16"/>
      <c r="H53" s="107"/>
    </row>
    <row r="54" spans="1:8" ht="12.75">
      <c r="A54" s="1" t="s">
        <v>4</v>
      </c>
      <c r="B54" s="4"/>
      <c r="C54" s="21">
        <f>SUM(C52+C48)</f>
        <v>39300.939999999995</v>
      </c>
      <c r="D54" s="110">
        <f>C54/C57</f>
        <v>0.09661646893296764</v>
      </c>
      <c r="E54" s="73">
        <f>SUM(E52+E48)</f>
        <v>68128</v>
      </c>
      <c r="F54" s="110">
        <f>E54/E57</f>
        <v>0.16150275698253833</v>
      </c>
      <c r="G54" s="21">
        <f>SUM(G52+G48)</f>
        <v>44970</v>
      </c>
      <c r="H54" s="110">
        <f>G54/G57</f>
        <v>0.167345176871609</v>
      </c>
    </row>
    <row r="55" spans="1:8" ht="12.75">
      <c r="A55" s="58"/>
      <c r="B55" s="4"/>
      <c r="C55" s="14"/>
      <c r="D55" s="100"/>
      <c r="E55" s="14"/>
      <c r="F55" s="100"/>
      <c r="G55" s="14"/>
      <c r="H55" s="100"/>
    </row>
    <row r="56" spans="1:8" ht="13.5" thickBot="1">
      <c r="A56" s="58"/>
      <c r="C56" s="14"/>
      <c r="D56" s="100"/>
      <c r="E56" s="14"/>
      <c r="F56" s="100"/>
      <c r="G56" s="14"/>
      <c r="H56" s="100"/>
    </row>
    <row r="57" spans="1:8" ht="18.75" thickBot="1">
      <c r="A57" s="8" t="s">
        <v>40</v>
      </c>
      <c r="B57" s="7"/>
      <c r="C57" s="268">
        <f aca="true" t="shared" si="0" ref="C57:H57">SUM(C54+C39)</f>
        <v>406772.68000000005</v>
      </c>
      <c r="D57" s="147">
        <f t="shared" si="0"/>
        <v>0.9999999999999999</v>
      </c>
      <c r="E57" s="281">
        <f t="shared" si="0"/>
        <v>421838</v>
      </c>
      <c r="F57" s="264">
        <f t="shared" si="0"/>
        <v>1</v>
      </c>
      <c r="G57" s="265">
        <f t="shared" si="0"/>
        <v>268726</v>
      </c>
      <c r="H57" s="150">
        <f t="shared" si="0"/>
        <v>1</v>
      </c>
    </row>
    <row r="58" spans="1:8" ht="12.75">
      <c r="A58" s="58"/>
      <c r="B58" s="6"/>
      <c r="C58" s="14"/>
      <c r="D58" s="99"/>
      <c r="E58" s="14"/>
      <c r="F58" s="99"/>
      <c r="G58" s="14"/>
      <c r="H58" s="99"/>
    </row>
    <row r="59" spans="1:8" ht="12.75">
      <c r="A59" s="58"/>
      <c r="C59" s="14"/>
      <c r="D59" s="99"/>
      <c r="E59" s="14"/>
      <c r="F59" s="99"/>
      <c r="G59" s="14"/>
      <c r="H59" s="99"/>
    </row>
    <row r="60" spans="1:8" ht="12.75">
      <c r="A60" s="58"/>
      <c r="C60" s="14"/>
      <c r="D60" s="99"/>
      <c r="E60" s="14"/>
      <c r="F60" s="99"/>
      <c r="G60" s="14"/>
      <c r="H60" s="99"/>
    </row>
    <row r="61" spans="1:8" ht="12.75">
      <c r="A61" s="58"/>
      <c r="C61" s="14"/>
      <c r="D61" s="99"/>
      <c r="E61" s="14"/>
      <c r="F61" s="99"/>
      <c r="G61" s="14"/>
      <c r="H61" s="99"/>
    </row>
    <row r="62" spans="1:8" ht="12.75">
      <c r="A62" s="58"/>
      <c r="C62" s="14"/>
      <c r="D62" s="99"/>
      <c r="E62" s="14"/>
      <c r="F62" s="99"/>
      <c r="G62" s="14"/>
      <c r="H62" s="99"/>
    </row>
    <row r="63" spans="1:8" ht="12.75">
      <c r="A63" s="58"/>
      <c r="C63" s="14"/>
      <c r="D63" s="99"/>
      <c r="E63" s="14"/>
      <c r="F63" s="14"/>
      <c r="G63" s="14"/>
      <c r="H63" s="99"/>
    </row>
    <row r="64" spans="3:8" ht="12.75">
      <c r="C64" s="14"/>
      <c r="D64" s="99"/>
      <c r="E64" s="14"/>
      <c r="F64" s="14"/>
      <c r="G64" s="14"/>
      <c r="H64" s="99"/>
    </row>
    <row r="65" ht="12.75">
      <c r="H65" s="99"/>
    </row>
    <row r="66" ht="12.75">
      <c r="H66" s="99"/>
    </row>
    <row r="67" ht="12.75">
      <c r="H67" s="99"/>
    </row>
    <row r="68" ht="12.75">
      <c r="H68" s="99"/>
    </row>
    <row r="69" ht="12.75">
      <c r="H69" s="99"/>
    </row>
    <row r="70" ht="12.75">
      <c r="H70" s="99"/>
    </row>
    <row r="71" ht="12.75">
      <c r="H71" s="99"/>
    </row>
    <row r="72" ht="12.75">
      <c r="H72" s="99"/>
    </row>
    <row r="73" ht="12.75">
      <c r="H73" s="99"/>
    </row>
    <row r="74" ht="12.75">
      <c r="H74" s="99"/>
    </row>
    <row r="75" ht="12.75">
      <c r="H75" s="99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38">
      <selection activeCell="H88" sqref="H88"/>
    </sheetView>
  </sheetViews>
  <sheetFormatPr defaultColWidth="9.140625" defaultRowHeight="12.75"/>
  <cols>
    <col min="1" max="1" width="30.8515625" style="0" customWidth="1"/>
    <col min="2" max="2" width="1.421875" style="0" hidden="1" customWidth="1"/>
    <col min="3" max="3" width="8.8515625" style="0" bestFit="1" customWidth="1"/>
    <col min="4" max="4" width="7.28125" style="0" bestFit="1" customWidth="1"/>
    <col min="5" max="5" width="8.8515625" style="0" bestFit="1" customWidth="1"/>
    <col min="6" max="6" width="7.28125" style="0" bestFit="1" customWidth="1"/>
    <col min="7" max="7" width="9.28125" style="0" bestFit="1" customWidth="1"/>
    <col min="8" max="8" width="8.00390625" style="0" customWidth="1"/>
    <col min="9" max="9" width="7.28125" style="0" bestFit="1" customWidth="1"/>
    <col min="10" max="10" width="9.28125" style="0" bestFit="1" customWidth="1"/>
  </cols>
  <sheetData>
    <row r="1" spans="1:10" ht="16.5" thickBot="1">
      <c r="A1" s="282" t="s">
        <v>111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5.75">
      <c r="A2" s="233"/>
      <c r="B2" s="7"/>
      <c r="C2" s="201">
        <v>2010</v>
      </c>
      <c r="D2" s="202" t="s">
        <v>64</v>
      </c>
      <c r="E2" s="203">
        <v>2011</v>
      </c>
      <c r="F2" s="202" t="s">
        <v>64</v>
      </c>
      <c r="G2" s="203" t="s">
        <v>109</v>
      </c>
      <c r="H2" s="203">
        <v>2012</v>
      </c>
      <c r="I2" s="202" t="s">
        <v>64</v>
      </c>
      <c r="J2" s="204" t="s">
        <v>109</v>
      </c>
    </row>
    <row r="3" spans="1:10" ht="20.25">
      <c r="A3" s="234" t="s">
        <v>122</v>
      </c>
      <c r="B3" s="4"/>
      <c r="C3" s="201" t="s">
        <v>102</v>
      </c>
      <c r="D3" s="202" t="s">
        <v>94</v>
      </c>
      <c r="E3" s="203" t="s">
        <v>100</v>
      </c>
      <c r="F3" s="202" t="s">
        <v>94</v>
      </c>
      <c r="G3" s="203" t="s">
        <v>110</v>
      </c>
      <c r="H3" s="203" t="s">
        <v>99</v>
      </c>
      <c r="I3" s="202" t="s">
        <v>94</v>
      </c>
      <c r="J3" s="204" t="s">
        <v>110</v>
      </c>
    </row>
    <row r="4" spans="1:10" ht="13.5" thickBot="1">
      <c r="A4" s="235"/>
      <c r="C4" s="205"/>
      <c r="D4" s="206" t="s">
        <v>97</v>
      </c>
      <c r="E4" s="207" t="s">
        <v>101</v>
      </c>
      <c r="F4" s="206" t="s">
        <v>97</v>
      </c>
      <c r="G4" s="207" t="s">
        <v>64</v>
      </c>
      <c r="H4" s="207" t="s">
        <v>98</v>
      </c>
      <c r="I4" s="206" t="s">
        <v>97</v>
      </c>
      <c r="J4" s="208" t="s">
        <v>64</v>
      </c>
    </row>
    <row r="5" spans="1:10" ht="12.75">
      <c r="A5" s="41" t="s">
        <v>93</v>
      </c>
      <c r="B5" s="92"/>
      <c r="C5" s="280">
        <v>387836.5</v>
      </c>
      <c r="D5" s="93"/>
      <c r="E5" s="112">
        <v>378524</v>
      </c>
      <c r="F5" s="93"/>
      <c r="G5" s="131">
        <f>E5/C5-1</f>
        <v>-0.024011406868616025</v>
      </c>
      <c r="H5" s="112">
        <v>245871</v>
      </c>
      <c r="I5" s="93"/>
      <c r="J5" s="107">
        <f>H5/E5-1</f>
        <v>-0.350448056133825</v>
      </c>
    </row>
    <row r="6" spans="1:10" ht="12.75">
      <c r="A6" s="56" t="s">
        <v>145</v>
      </c>
      <c r="B6" s="93"/>
      <c r="C6" s="111">
        <v>115192.2</v>
      </c>
      <c r="D6" s="93"/>
      <c r="E6" s="112">
        <v>113294</v>
      </c>
      <c r="F6" s="93"/>
      <c r="G6" s="131">
        <f>E6/C6-1</f>
        <v>-0.01647854629046064</v>
      </c>
      <c r="H6" s="112">
        <v>0</v>
      </c>
      <c r="I6" s="93"/>
      <c r="J6" s="107">
        <f>H6/E6-1</f>
        <v>-1</v>
      </c>
    </row>
    <row r="7" spans="1:10" ht="13.5" thickBot="1">
      <c r="A7" s="41" t="s">
        <v>90</v>
      </c>
      <c r="B7" s="4"/>
      <c r="C7" s="111">
        <v>21279.6</v>
      </c>
      <c r="D7" s="93"/>
      <c r="E7" s="112">
        <v>13107</v>
      </c>
      <c r="F7" s="93"/>
      <c r="G7" s="131">
        <f>E7/C7-1</f>
        <v>-0.3840579710144927</v>
      </c>
      <c r="H7" s="112">
        <v>13107</v>
      </c>
      <c r="I7" s="93"/>
      <c r="J7" s="107">
        <f>H7/E7-1</f>
        <v>0</v>
      </c>
    </row>
    <row r="8" spans="1:10" ht="13.5" thickBot="1">
      <c r="A8" s="219" t="s">
        <v>91</v>
      </c>
      <c r="B8" s="220"/>
      <c r="C8" s="221">
        <f>C5-C6-C7</f>
        <v>251364.69999999998</v>
      </c>
      <c r="D8" s="225"/>
      <c r="E8" s="223">
        <f>E5-E6-E7</f>
        <v>252123</v>
      </c>
      <c r="F8" s="225"/>
      <c r="G8" s="229">
        <f>E8/C8-1</f>
        <v>0.0030167322619285564</v>
      </c>
      <c r="H8" s="223">
        <f>H5-H6-H7</f>
        <v>232764</v>
      </c>
      <c r="I8" s="225"/>
      <c r="J8" s="230">
        <f>H8/E8-1</f>
        <v>-0.07678395069073429</v>
      </c>
    </row>
    <row r="9" spans="1:10" ht="6" customHeight="1">
      <c r="A9" s="163"/>
      <c r="B9" s="5"/>
      <c r="C9" s="164"/>
      <c r="D9" s="165"/>
      <c r="E9" s="166"/>
      <c r="F9" s="165"/>
      <c r="G9" s="165"/>
      <c r="H9" s="166"/>
      <c r="I9" s="165"/>
      <c r="J9" s="4"/>
    </row>
    <row r="10" spans="1:10" ht="12.75">
      <c r="A10" s="217" t="s">
        <v>106</v>
      </c>
      <c r="B10" s="170"/>
      <c r="C10" s="173"/>
      <c r="D10" s="171"/>
      <c r="E10" s="176"/>
      <c r="F10" s="171"/>
      <c r="G10" s="191"/>
      <c r="H10" s="176"/>
      <c r="I10" s="172"/>
      <c r="J10" s="187"/>
    </row>
    <row r="11" spans="1:10" ht="12.75">
      <c r="A11" s="40" t="s">
        <v>0</v>
      </c>
      <c r="B11" s="5"/>
      <c r="C11" s="174">
        <v>119766.2</v>
      </c>
      <c r="D11" s="181">
        <f>C11/C8</f>
        <v>0.47646387897743797</v>
      </c>
      <c r="E11" s="177">
        <v>121066</v>
      </c>
      <c r="F11" s="181">
        <f>E11/E8</f>
        <v>0.4801862582945626</v>
      </c>
      <c r="G11" s="189">
        <f>E11/C11-1</f>
        <v>0.010852811561191666</v>
      </c>
      <c r="H11" s="177">
        <v>117800</v>
      </c>
      <c r="I11" s="184">
        <f>H11/H8</f>
        <v>0.5060920073550893</v>
      </c>
      <c r="J11" s="107">
        <f>H11/E11-1</f>
        <v>-0.02697702079857267</v>
      </c>
    </row>
    <row r="12" spans="1:10" ht="12.75">
      <c r="A12" s="41" t="s">
        <v>1</v>
      </c>
      <c r="B12" s="5"/>
      <c r="C12" s="174">
        <v>6420.7</v>
      </c>
      <c r="D12" s="181">
        <f>C12/C8</f>
        <v>0.025543363885223345</v>
      </c>
      <c r="E12" s="177">
        <v>6689</v>
      </c>
      <c r="F12" s="181">
        <f>E12/E8</f>
        <v>0.02653070128469041</v>
      </c>
      <c r="G12" s="189">
        <f aca="true" t="shared" si="0" ref="G12:G28">E12/C12-1</f>
        <v>0.041786721074026145</v>
      </c>
      <c r="H12" s="177">
        <v>6220</v>
      </c>
      <c r="I12" s="184">
        <f>H12/H8</f>
        <v>0.026722345379869738</v>
      </c>
      <c r="J12" s="107">
        <f aca="true" t="shared" si="1" ref="J12:J28">H12/E12-1</f>
        <v>-0.07011511436687101</v>
      </c>
    </row>
    <row r="13" spans="1:10" ht="12.75">
      <c r="A13" s="41" t="s">
        <v>2</v>
      </c>
      <c r="B13" s="5"/>
      <c r="C13" s="174">
        <v>17321.6</v>
      </c>
      <c r="D13" s="181">
        <f>C13/C8</f>
        <v>0.0689102328210763</v>
      </c>
      <c r="E13" s="177">
        <v>17801</v>
      </c>
      <c r="F13" s="181">
        <f>E13/E8</f>
        <v>0.07060442720418209</v>
      </c>
      <c r="G13" s="189">
        <f t="shared" si="0"/>
        <v>0.027676427119896596</v>
      </c>
      <c r="H13" s="177">
        <v>16810</v>
      </c>
      <c r="I13" s="184">
        <f>H13/H8</f>
        <v>0.07221907167775085</v>
      </c>
      <c r="J13" s="107">
        <f t="shared" si="1"/>
        <v>-0.05567102971743165</v>
      </c>
    </row>
    <row r="14" spans="1:10" ht="12.75">
      <c r="A14" s="41" t="s">
        <v>12</v>
      </c>
      <c r="B14" s="5"/>
      <c r="C14" s="174">
        <v>1265</v>
      </c>
      <c r="D14" s="181">
        <f>C14/C8</f>
        <v>0.005032528433785651</v>
      </c>
      <c r="E14" s="177">
        <v>1465</v>
      </c>
      <c r="F14" s="181">
        <f>E14/E8</f>
        <v>0.005810655910012176</v>
      </c>
      <c r="G14" s="189">
        <f t="shared" si="0"/>
        <v>0.15810276679841895</v>
      </c>
      <c r="H14" s="177">
        <v>1711</v>
      </c>
      <c r="I14" s="184">
        <f>H14/H8</f>
        <v>0.007350793077967383</v>
      </c>
      <c r="J14" s="107">
        <f t="shared" si="1"/>
        <v>0.16791808873720138</v>
      </c>
    </row>
    <row r="15" spans="1:10" ht="12.75">
      <c r="A15" s="46" t="s">
        <v>4</v>
      </c>
      <c r="B15" s="162"/>
      <c r="C15" s="175">
        <f>SUM(C11:C14)</f>
        <v>144773.5</v>
      </c>
      <c r="D15" s="183">
        <f>C15/C8</f>
        <v>0.5759500041175233</v>
      </c>
      <c r="E15" s="178">
        <f>SUM(E11:E14)</f>
        <v>147021</v>
      </c>
      <c r="F15" s="183">
        <f>E15/E8</f>
        <v>0.5831320426934472</v>
      </c>
      <c r="G15" s="190">
        <f t="shared" si="0"/>
        <v>0.015524249949058433</v>
      </c>
      <c r="H15" s="178">
        <f>SUM(H11:H14)</f>
        <v>142541</v>
      </c>
      <c r="I15" s="185">
        <f>H15/H8</f>
        <v>0.6123842174906773</v>
      </c>
      <c r="J15" s="108">
        <f t="shared" si="1"/>
        <v>-0.03047183735656811</v>
      </c>
    </row>
    <row r="16" spans="1:10" ht="3.75" customHeight="1">
      <c r="A16" s="43"/>
      <c r="B16" s="5"/>
      <c r="C16" s="167"/>
      <c r="D16" s="181"/>
      <c r="E16" s="169"/>
      <c r="F16" s="181"/>
      <c r="G16" s="181"/>
      <c r="H16" s="169"/>
      <c r="I16" s="181"/>
      <c r="J16" s="107"/>
    </row>
    <row r="17" spans="1:10" ht="12.75">
      <c r="A17" s="217" t="s">
        <v>107</v>
      </c>
      <c r="B17" s="170"/>
      <c r="C17" s="179"/>
      <c r="D17" s="182"/>
      <c r="E17" s="180"/>
      <c r="F17" s="182"/>
      <c r="G17" s="188"/>
      <c r="H17" s="180"/>
      <c r="I17" s="186"/>
      <c r="J17" s="106"/>
    </row>
    <row r="18" spans="1:10" ht="12.75">
      <c r="A18" s="40" t="s">
        <v>60</v>
      </c>
      <c r="B18" s="5"/>
      <c r="C18" s="174">
        <v>39666.4</v>
      </c>
      <c r="D18" s="181">
        <f>C18/C8</f>
        <v>0.15780417855013057</v>
      </c>
      <c r="E18" s="177">
        <v>42030</v>
      </c>
      <c r="F18" s="181">
        <f>E18/E8</f>
        <v>0.16670434668792614</v>
      </c>
      <c r="G18" s="189">
        <f t="shared" si="0"/>
        <v>0.05958695520642143</v>
      </c>
      <c r="H18" s="177">
        <v>36181</v>
      </c>
      <c r="I18" s="184">
        <f>H18/H8</f>
        <v>0.15544070388891754</v>
      </c>
      <c r="J18" s="107">
        <f t="shared" si="1"/>
        <v>-0.13916250297406618</v>
      </c>
    </row>
    <row r="19" spans="1:10" ht="12.75">
      <c r="A19" s="41" t="s">
        <v>61</v>
      </c>
      <c r="B19" s="5"/>
      <c r="C19" s="174">
        <v>6635.9</v>
      </c>
      <c r="D19" s="181">
        <f>C19/C8</f>
        <v>0.026399490461468934</v>
      </c>
      <c r="E19" s="177">
        <v>6666</v>
      </c>
      <c r="F19" s="181">
        <f>E19/E8</f>
        <v>0.026439475970062232</v>
      </c>
      <c r="G19" s="189">
        <f t="shared" si="0"/>
        <v>0.004535933332328712</v>
      </c>
      <c r="H19" s="177">
        <v>6746</v>
      </c>
      <c r="I19" s="184">
        <f>H19/H8</f>
        <v>0.02898214500524136</v>
      </c>
      <c r="J19" s="107">
        <f t="shared" si="1"/>
        <v>0.012001200120012046</v>
      </c>
    </row>
    <row r="20" spans="1:10" ht="12.75">
      <c r="A20" s="41" t="s">
        <v>58</v>
      </c>
      <c r="B20" s="5"/>
      <c r="C20" s="174">
        <v>4440.1</v>
      </c>
      <c r="D20" s="181">
        <f>C20/C8</f>
        <v>0.017663975888420294</v>
      </c>
      <c r="E20" s="177">
        <v>3680</v>
      </c>
      <c r="F20" s="181">
        <f>E20/E8</f>
        <v>0.014596050340508402</v>
      </c>
      <c r="G20" s="189">
        <f t="shared" si="0"/>
        <v>-0.1711898380667103</v>
      </c>
      <c r="H20" s="177">
        <v>3843</v>
      </c>
      <c r="I20" s="184">
        <f>H20/H8</f>
        <v>0.016510285095633345</v>
      </c>
      <c r="J20" s="107">
        <f t="shared" si="1"/>
        <v>0.04429347826086949</v>
      </c>
    </row>
    <row r="21" spans="1:10" ht="12.75">
      <c r="A21" s="56" t="s">
        <v>66</v>
      </c>
      <c r="B21" s="5"/>
      <c r="C21" s="174">
        <v>7427.4</v>
      </c>
      <c r="D21" s="181">
        <f>C21/C8</f>
        <v>0.029548301730513475</v>
      </c>
      <c r="E21" s="177">
        <v>9739</v>
      </c>
      <c r="F21" s="181">
        <f>E21/E8</f>
        <v>0.03862797126799221</v>
      </c>
      <c r="G21" s="189">
        <f t="shared" si="0"/>
        <v>0.3112260010232384</v>
      </c>
      <c r="H21" s="177">
        <v>7450</v>
      </c>
      <c r="I21" s="184">
        <f>H21/H8</f>
        <v>0.03200666769775395</v>
      </c>
      <c r="J21" s="107">
        <f t="shared" si="1"/>
        <v>-0.2350343977821131</v>
      </c>
    </row>
    <row r="22" spans="1:10" ht="12.75">
      <c r="A22" s="41" t="s">
        <v>11</v>
      </c>
      <c r="B22" s="5"/>
      <c r="C22" s="174">
        <v>5422.1</v>
      </c>
      <c r="D22" s="181">
        <f>C22/C8</f>
        <v>0.02157065013504283</v>
      </c>
      <c r="E22" s="177">
        <v>2743</v>
      </c>
      <c r="F22" s="181">
        <f>E22/E8</f>
        <v>0.010879610348916997</v>
      </c>
      <c r="G22" s="189">
        <f t="shared" si="0"/>
        <v>-0.49410744914332094</v>
      </c>
      <c r="H22" s="177">
        <v>2400</v>
      </c>
      <c r="I22" s="184">
        <f>H22/H8</f>
        <v>0.010310872815383822</v>
      </c>
      <c r="J22" s="107">
        <f t="shared" si="1"/>
        <v>-0.12504557054320087</v>
      </c>
    </row>
    <row r="23" spans="1:10" ht="12.75">
      <c r="A23" s="46" t="s">
        <v>4</v>
      </c>
      <c r="B23" s="162"/>
      <c r="C23" s="175">
        <f>SUM(C18:C22)</f>
        <v>63591.9</v>
      </c>
      <c r="D23" s="183">
        <f>C23/C8</f>
        <v>0.2529865967655761</v>
      </c>
      <c r="E23" s="178">
        <f>SUM(E18:E22)</f>
        <v>64858</v>
      </c>
      <c r="F23" s="183">
        <f>E23/E8</f>
        <v>0.257247454615406</v>
      </c>
      <c r="G23" s="190">
        <f t="shared" si="0"/>
        <v>0.019909768382451176</v>
      </c>
      <c r="H23" s="178">
        <f>SUM(H18:H22)</f>
        <v>56620</v>
      </c>
      <c r="I23" s="185">
        <f>H23/H8</f>
        <v>0.24325067450293</v>
      </c>
      <c r="J23" s="108">
        <f t="shared" si="1"/>
        <v>-0.12701594252058346</v>
      </c>
    </row>
    <row r="24" spans="1:10" ht="4.5" customHeight="1">
      <c r="A24" s="43"/>
      <c r="B24" s="5"/>
      <c r="C24" s="167"/>
      <c r="D24" s="181"/>
      <c r="E24" s="169"/>
      <c r="F24" s="181"/>
      <c r="G24" s="181"/>
      <c r="H24" s="169"/>
      <c r="I24" s="181"/>
      <c r="J24" s="107"/>
    </row>
    <row r="25" spans="1:10" ht="12.75">
      <c r="A25" s="218" t="s">
        <v>108</v>
      </c>
      <c r="B25" s="170"/>
      <c r="C25" s="179"/>
      <c r="D25" s="182"/>
      <c r="E25" s="180"/>
      <c r="F25" s="182"/>
      <c r="G25" s="188"/>
      <c r="H25" s="180"/>
      <c r="I25" s="186"/>
      <c r="J25" s="106"/>
    </row>
    <row r="26" spans="1:10" ht="12.75">
      <c r="A26" s="41" t="s">
        <v>77</v>
      </c>
      <c r="B26" s="5"/>
      <c r="C26" s="174">
        <v>42999.3</v>
      </c>
      <c r="D26" s="181">
        <f>C26/C8</f>
        <v>0.1710633991169007</v>
      </c>
      <c r="E26" s="177">
        <v>40244</v>
      </c>
      <c r="F26" s="181">
        <f>E26/E8</f>
        <v>0.15962050269114678</v>
      </c>
      <c r="G26" s="189">
        <f t="shared" si="0"/>
        <v>-0.06407778731281677</v>
      </c>
      <c r="H26" s="177">
        <v>33603</v>
      </c>
      <c r="I26" s="184">
        <f>H26/H8</f>
        <v>0.14436510800639274</v>
      </c>
      <c r="J26" s="131">
        <f t="shared" si="1"/>
        <v>-0.1650183878342113</v>
      </c>
    </row>
    <row r="27" spans="1:10" ht="12.75">
      <c r="A27" s="41" t="s">
        <v>59</v>
      </c>
      <c r="B27" s="5"/>
      <c r="C27" s="174">
        <v>0</v>
      </c>
      <c r="D27" s="181">
        <f>C27/C8</f>
        <v>0</v>
      </c>
      <c r="E27" s="177">
        <v>0</v>
      </c>
      <c r="F27" s="181">
        <f>E27/E8</f>
        <v>0</v>
      </c>
      <c r="G27" s="189">
        <v>0</v>
      </c>
      <c r="H27" s="177">
        <v>0</v>
      </c>
      <c r="I27" s="184">
        <f>H27/H8</f>
        <v>0</v>
      </c>
      <c r="J27" s="131">
        <v>0</v>
      </c>
    </row>
    <row r="28" spans="1:10" ht="12.75">
      <c r="A28" s="46" t="s">
        <v>4</v>
      </c>
      <c r="B28" s="162"/>
      <c r="C28" s="175">
        <f>SUM(C26:C27)</f>
        <v>42999.3</v>
      </c>
      <c r="D28" s="183">
        <f>C28/C8</f>
        <v>0.1710633991169007</v>
      </c>
      <c r="E28" s="178">
        <f>SUM(E26:E27)</f>
        <v>40244</v>
      </c>
      <c r="F28" s="183">
        <f>E28/E8</f>
        <v>0.15962050269114678</v>
      </c>
      <c r="G28" s="190">
        <f t="shared" si="0"/>
        <v>-0.06407778731281677</v>
      </c>
      <c r="H28" s="178">
        <f>SUM(H26:H27)</f>
        <v>33603</v>
      </c>
      <c r="I28" s="185">
        <f>H28/H8</f>
        <v>0.14436510800639274</v>
      </c>
      <c r="J28" s="135">
        <f t="shared" si="1"/>
        <v>-0.1650183878342113</v>
      </c>
    </row>
    <row r="29" spans="1:10" ht="13.5" thickBot="1">
      <c r="A29" s="163"/>
      <c r="B29" s="5"/>
      <c r="C29" s="167"/>
      <c r="D29" s="168"/>
      <c r="E29" s="169"/>
      <c r="F29" s="168"/>
      <c r="G29" s="168"/>
      <c r="H29" s="169"/>
      <c r="I29" s="168"/>
      <c r="J29" s="4"/>
    </row>
    <row r="30" spans="1:10" ht="12.75">
      <c r="A30" s="236"/>
      <c r="B30" s="5"/>
      <c r="C30" s="209">
        <v>2010</v>
      </c>
      <c r="D30" s="210" t="s">
        <v>64</v>
      </c>
      <c r="E30" s="210">
        <v>2011</v>
      </c>
      <c r="F30" s="210" t="s">
        <v>64</v>
      </c>
      <c r="G30" s="210" t="s">
        <v>109</v>
      </c>
      <c r="H30" s="210">
        <v>2012</v>
      </c>
      <c r="I30" s="211" t="s">
        <v>64</v>
      </c>
      <c r="J30" s="212" t="s">
        <v>109</v>
      </c>
    </row>
    <row r="31" spans="1:10" ht="20.25">
      <c r="A31" s="234" t="s">
        <v>123</v>
      </c>
      <c r="B31" s="5"/>
      <c r="C31" s="213" t="s">
        <v>102</v>
      </c>
      <c r="D31" s="203" t="s">
        <v>94</v>
      </c>
      <c r="E31" s="203" t="s">
        <v>100</v>
      </c>
      <c r="F31" s="203" t="s">
        <v>94</v>
      </c>
      <c r="G31" s="203" t="s">
        <v>110</v>
      </c>
      <c r="H31" s="203" t="s">
        <v>99</v>
      </c>
      <c r="I31" s="214" t="s">
        <v>94</v>
      </c>
      <c r="J31" s="204" t="s">
        <v>110</v>
      </c>
    </row>
    <row r="32" spans="1:10" ht="12.75" customHeight="1" thickBot="1">
      <c r="A32" s="237"/>
      <c r="B32" s="6"/>
      <c r="C32" s="215"/>
      <c r="D32" s="207" t="s">
        <v>95</v>
      </c>
      <c r="E32" s="207" t="s">
        <v>101</v>
      </c>
      <c r="F32" s="207" t="s">
        <v>95</v>
      </c>
      <c r="G32" s="207" t="s">
        <v>64</v>
      </c>
      <c r="H32" s="207" t="s">
        <v>98</v>
      </c>
      <c r="I32" s="216" t="s">
        <v>95</v>
      </c>
      <c r="J32" s="208" t="s">
        <v>64</v>
      </c>
    </row>
    <row r="33" spans="1:10" ht="12.75">
      <c r="A33" s="56" t="s">
        <v>112</v>
      </c>
      <c r="B33" s="69"/>
      <c r="C33" s="280">
        <v>367471.7</v>
      </c>
      <c r="D33" s="97"/>
      <c r="E33" s="112">
        <v>353710</v>
      </c>
      <c r="F33" s="97"/>
      <c r="G33" s="131">
        <f>E33/C33-1</f>
        <v>-0.03744968660171655</v>
      </c>
      <c r="H33" s="112">
        <v>223756</v>
      </c>
      <c r="I33" s="192"/>
      <c r="J33" s="131">
        <f>H33/E33-1</f>
        <v>-0.36740267450736475</v>
      </c>
    </row>
    <row r="34" spans="1:10" ht="12.75">
      <c r="A34" s="56" t="s">
        <v>139</v>
      </c>
      <c r="B34" s="93"/>
      <c r="C34" s="111">
        <v>106644.2</v>
      </c>
      <c r="D34" s="134"/>
      <c r="E34" s="112">
        <v>106700</v>
      </c>
      <c r="F34" s="134"/>
      <c r="G34" s="131">
        <f>E34/C34-1</f>
        <v>0.0005232352064152845</v>
      </c>
      <c r="H34" s="112">
        <v>0</v>
      </c>
      <c r="I34" s="193"/>
      <c r="J34" s="131">
        <f>H34/E34-1</f>
        <v>-1</v>
      </c>
    </row>
    <row r="35" spans="1:10" ht="12.75">
      <c r="A35" s="56" t="s">
        <v>113</v>
      </c>
      <c r="B35" s="93"/>
      <c r="C35" s="111">
        <v>1725.9</v>
      </c>
      <c r="D35" s="134"/>
      <c r="E35" s="112">
        <v>2411</v>
      </c>
      <c r="F35" s="134"/>
      <c r="G35" s="131">
        <v>0</v>
      </c>
      <c r="H35" s="112">
        <v>0</v>
      </c>
      <c r="I35" s="193"/>
      <c r="J35" s="131">
        <v>0</v>
      </c>
    </row>
    <row r="36" spans="1:10" ht="13.5" thickBot="1">
      <c r="A36" s="56" t="s">
        <v>90</v>
      </c>
      <c r="B36" s="4"/>
      <c r="C36" s="111">
        <v>21279.6</v>
      </c>
      <c r="D36" s="134"/>
      <c r="E36" s="112">
        <v>13107</v>
      </c>
      <c r="F36" s="134"/>
      <c r="G36" s="131">
        <f>E36/C36-1</f>
        <v>-0.3840579710144927</v>
      </c>
      <c r="H36" s="112">
        <v>13107</v>
      </c>
      <c r="I36" s="193"/>
      <c r="J36" s="131">
        <f>H36/E36-1</f>
        <v>0</v>
      </c>
    </row>
    <row r="37" spans="1:10" ht="13.5" thickBot="1">
      <c r="A37" s="219" t="s">
        <v>92</v>
      </c>
      <c r="B37" s="220"/>
      <c r="C37" s="221">
        <f>C33-C34-C35-C36</f>
        <v>237822</v>
      </c>
      <c r="D37" s="222"/>
      <c r="E37" s="223">
        <f>E33-E34-E35-E36</f>
        <v>231492</v>
      </c>
      <c r="F37" s="222"/>
      <c r="G37" s="229">
        <f>E37/C37-1</f>
        <v>-0.0266165451472109</v>
      </c>
      <c r="H37" s="223">
        <f>H33-H34-H35-H36</f>
        <v>210649</v>
      </c>
      <c r="I37" s="224"/>
      <c r="J37" s="230">
        <f>H37/E37-1</f>
        <v>-0.09003766868833485</v>
      </c>
    </row>
    <row r="38" spans="1:10" ht="5.25" customHeight="1">
      <c r="A38" s="6"/>
      <c r="B38" s="6"/>
      <c r="C38" s="115" t="s">
        <v>96</v>
      </c>
      <c r="D38" s="116"/>
      <c r="E38" s="117"/>
      <c r="F38" s="116"/>
      <c r="G38" s="116"/>
      <c r="H38" s="117"/>
      <c r="I38" s="116"/>
      <c r="J38" s="99"/>
    </row>
    <row r="39" spans="1:10" ht="12.75">
      <c r="A39" s="226" t="s">
        <v>84</v>
      </c>
      <c r="B39" s="64"/>
      <c r="C39" s="118">
        <v>70550.6</v>
      </c>
      <c r="D39" s="119">
        <f>C39/C37</f>
        <v>0.2966529589356746</v>
      </c>
      <c r="E39" s="80">
        <v>68058</v>
      </c>
      <c r="F39" s="141">
        <f>E39/E37</f>
        <v>0.29399720076719715</v>
      </c>
      <c r="G39" s="141">
        <f>E39/C39-1</f>
        <v>-0.035330670469138514</v>
      </c>
      <c r="H39" s="80">
        <v>67469</v>
      </c>
      <c r="I39" s="120">
        <f>H39/H37</f>
        <v>0.32029110036126446</v>
      </c>
      <c r="J39" s="110">
        <f>H39/E39-1</f>
        <v>-0.00865438302624233</v>
      </c>
    </row>
    <row r="40" spans="1:10" ht="3.75" customHeight="1">
      <c r="A40" s="58"/>
      <c r="C40" s="70"/>
      <c r="D40" s="121"/>
      <c r="E40" s="122"/>
      <c r="F40" s="123"/>
      <c r="G40" s="123"/>
      <c r="H40" s="122"/>
      <c r="I40" s="121"/>
      <c r="J40" s="99"/>
    </row>
    <row r="41" spans="1:10" ht="12.75">
      <c r="A41" s="226" t="s">
        <v>103</v>
      </c>
      <c r="B41" s="64"/>
      <c r="C41" s="118">
        <v>10824.6</v>
      </c>
      <c r="D41" s="119">
        <f>C41/C37</f>
        <v>0.04551555364936802</v>
      </c>
      <c r="E41" s="80">
        <v>11162</v>
      </c>
      <c r="F41" s="141">
        <f>E41/E37</f>
        <v>0.04821764899002989</v>
      </c>
      <c r="G41" s="141">
        <f>E41/C41-1</f>
        <v>0.03116974299281261</v>
      </c>
      <c r="H41" s="80">
        <v>10903</v>
      </c>
      <c r="I41" s="120">
        <f>H41/H37</f>
        <v>0.05175908739182242</v>
      </c>
      <c r="J41" s="110">
        <f>H41/E41-1</f>
        <v>-0.023203726930657642</v>
      </c>
    </row>
    <row r="42" spans="1:9" ht="7.5" customHeight="1">
      <c r="A42" s="58"/>
      <c r="C42" s="70"/>
      <c r="D42" s="123"/>
      <c r="E42" s="122"/>
      <c r="F42" s="121"/>
      <c r="G42" s="121"/>
      <c r="H42" s="122"/>
      <c r="I42" s="121"/>
    </row>
    <row r="43" spans="1:10" ht="12.75">
      <c r="A43" s="227" t="s">
        <v>117</v>
      </c>
      <c r="B43" s="92"/>
      <c r="C43" s="124"/>
      <c r="D43" s="125"/>
      <c r="E43" s="127"/>
      <c r="F43" s="128"/>
      <c r="G43" s="128"/>
      <c r="H43" s="127"/>
      <c r="I43" s="130"/>
      <c r="J43" s="187"/>
    </row>
    <row r="44" spans="1:10" ht="12.75">
      <c r="A44" s="54" t="s">
        <v>86</v>
      </c>
      <c r="B44" s="4"/>
      <c r="C44" s="111">
        <v>22861.9</v>
      </c>
      <c r="D44" s="131">
        <f>C44/C37</f>
        <v>0.09613029913128307</v>
      </c>
      <c r="E44" s="112">
        <v>20446</v>
      </c>
      <c r="F44" s="131">
        <f>E44/E37</f>
        <v>0.08832270661621136</v>
      </c>
      <c r="G44" s="131">
        <f>E44/C44-1</f>
        <v>-0.10567363167540766</v>
      </c>
      <c r="H44" s="112">
        <v>19813</v>
      </c>
      <c r="I44" s="133">
        <f>H44/H37</f>
        <v>0.09405693831919448</v>
      </c>
      <c r="J44" s="131">
        <f>H44/E44-1</f>
        <v>-0.03095960089993155</v>
      </c>
    </row>
    <row r="45" spans="1:10" ht="12.75">
      <c r="A45" s="54" t="s">
        <v>87</v>
      </c>
      <c r="B45" s="4"/>
      <c r="C45" s="111">
        <v>8559.6</v>
      </c>
      <c r="D45" s="131">
        <f>C45/C37</f>
        <v>0.03599162398768827</v>
      </c>
      <c r="E45" s="112">
        <v>7446</v>
      </c>
      <c r="F45" s="131">
        <f>E45/E37</f>
        <v>0.03216525841065782</v>
      </c>
      <c r="G45" s="131">
        <f>E45/C45-1</f>
        <v>-0.130099537361559</v>
      </c>
      <c r="H45" s="112">
        <v>6729</v>
      </c>
      <c r="I45" s="133">
        <f>H45/H37</f>
        <v>0.031944134555587735</v>
      </c>
      <c r="J45" s="131">
        <f aca="true" t="shared" si="2" ref="J45:J80">H45/E45-1</f>
        <v>-0.09629331184528611</v>
      </c>
    </row>
    <row r="46" spans="1:10" ht="12.75">
      <c r="A46" s="54" t="s">
        <v>88</v>
      </c>
      <c r="B46" s="4"/>
      <c r="C46" s="111">
        <v>613.6</v>
      </c>
      <c r="D46" s="131">
        <f>C46/C37</f>
        <v>0.0025800809008418063</v>
      </c>
      <c r="E46" s="112">
        <v>1140</v>
      </c>
      <c r="F46" s="131">
        <f>E46/E37</f>
        <v>0.004924576227256234</v>
      </c>
      <c r="G46" s="131">
        <f>E46/C46-1</f>
        <v>0.8578878748370273</v>
      </c>
      <c r="H46" s="112">
        <v>225</v>
      </c>
      <c r="I46" s="133">
        <f>H46/H37</f>
        <v>0.001068127548671012</v>
      </c>
      <c r="J46" s="131">
        <f t="shared" si="2"/>
        <v>-0.8026315789473684</v>
      </c>
    </row>
    <row r="47" spans="1:10" ht="12.75">
      <c r="A47" s="95" t="s">
        <v>4</v>
      </c>
      <c r="B47" s="96"/>
      <c r="C47" s="113">
        <f>SUM(C44:C46)</f>
        <v>32035.1</v>
      </c>
      <c r="D47" s="135">
        <f>C47/C37</f>
        <v>0.13470200401981314</v>
      </c>
      <c r="E47" s="114">
        <f>SUM(E44:E46)</f>
        <v>29032</v>
      </c>
      <c r="F47" s="135">
        <f>E47/E37</f>
        <v>0.1254125412541254</v>
      </c>
      <c r="G47" s="195">
        <f>E47/C47-1</f>
        <v>-0.09374404949570936</v>
      </c>
      <c r="H47" s="114">
        <f>SUM(H44:H46)</f>
        <v>26767</v>
      </c>
      <c r="I47" s="137">
        <f>H47/H37</f>
        <v>0.12706920042345324</v>
      </c>
      <c r="J47" s="135">
        <f t="shared" si="2"/>
        <v>-0.07801736015431249</v>
      </c>
    </row>
    <row r="48" spans="1:10" ht="3" customHeight="1">
      <c r="A48" s="57"/>
      <c r="B48" s="194"/>
      <c r="C48" s="197"/>
      <c r="D48" s="198"/>
      <c r="E48" s="199"/>
      <c r="F48" s="200"/>
      <c r="G48" s="200"/>
      <c r="H48" s="199"/>
      <c r="I48" s="198"/>
      <c r="J48" s="200"/>
    </row>
    <row r="49" spans="1:10" ht="12.75">
      <c r="A49" s="227" t="s">
        <v>143</v>
      </c>
      <c r="B49" s="92"/>
      <c r="C49" s="124"/>
      <c r="D49" s="129"/>
      <c r="E49" s="127"/>
      <c r="F49" s="126"/>
      <c r="G49" s="125"/>
      <c r="H49" s="127"/>
      <c r="I49" s="130"/>
      <c r="J49" s="125"/>
    </row>
    <row r="50" spans="1:10" ht="12.75">
      <c r="A50" s="54" t="s">
        <v>118</v>
      </c>
      <c r="B50" s="4"/>
      <c r="C50" s="111">
        <v>4389.7</v>
      </c>
      <c r="D50" s="132">
        <f>C50/C37</f>
        <v>0.018457922311644843</v>
      </c>
      <c r="E50" s="112">
        <v>5175</v>
      </c>
      <c r="F50" s="132">
        <f>E50/E37</f>
        <v>0.022354984189518427</v>
      </c>
      <c r="G50" s="131">
        <f>E50/C50-1</f>
        <v>0.17889605212201287</v>
      </c>
      <c r="H50" s="112">
        <v>3456</v>
      </c>
      <c r="I50" s="133">
        <f>H50/H37</f>
        <v>0.016406439147586743</v>
      </c>
      <c r="J50" s="131">
        <f t="shared" si="2"/>
        <v>-0.3321739130434782</v>
      </c>
    </row>
    <row r="51" spans="1:10" ht="12.75">
      <c r="A51" s="54" t="s">
        <v>42</v>
      </c>
      <c r="B51" s="4"/>
      <c r="C51" s="111">
        <v>1389.9</v>
      </c>
      <c r="D51" s="132">
        <f>C51/C37</f>
        <v>0.00584428690365063</v>
      </c>
      <c r="E51" s="112">
        <v>1670</v>
      </c>
      <c r="F51" s="132">
        <f>E51/E37</f>
        <v>0.00721407219255957</v>
      </c>
      <c r="G51" s="131">
        <f>E51/C51-1</f>
        <v>0.20152528958917904</v>
      </c>
      <c r="H51" s="112">
        <v>1500</v>
      </c>
      <c r="I51" s="133">
        <f>H51/H37</f>
        <v>0.007120850324473413</v>
      </c>
      <c r="J51" s="131">
        <f t="shared" si="2"/>
        <v>-0.10179640718562877</v>
      </c>
    </row>
    <row r="52" spans="1:10" ht="12.75">
      <c r="A52" s="54" t="s">
        <v>105</v>
      </c>
      <c r="B52" s="4"/>
      <c r="C52" s="111">
        <v>2330.8</v>
      </c>
      <c r="D52" s="132">
        <f>C52/C37</f>
        <v>0.009800607176796093</v>
      </c>
      <c r="E52" s="112">
        <v>2681</v>
      </c>
      <c r="F52" s="132">
        <f>E52/E37</f>
        <v>0.011581393741468387</v>
      </c>
      <c r="G52" s="131">
        <f>E52/C52-1</f>
        <v>0.15024884159945073</v>
      </c>
      <c r="H52" s="112">
        <v>2587</v>
      </c>
      <c r="I52" s="133">
        <f>H52/H37</f>
        <v>0.012281093192941813</v>
      </c>
      <c r="J52" s="131">
        <f t="shared" si="2"/>
        <v>-0.035061544199925354</v>
      </c>
    </row>
    <row r="53" spans="1:10" ht="12.75">
      <c r="A53" s="54" t="s">
        <v>119</v>
      </c>
      <c r="B53" s="4"/>
      <c r="C53" s="111">
        <v>2038.2</v>
      </c>
      <c r="D53" s="132">
        <f>C53/C37</f>
        <v>0.008570275247874461</v>
      </c>
      <c r="E53" s="112">
        <v>2232</v>
      </c>
      <c r="F53" s="132">
        <f>E53/E37</f>
        <v>0.009641801876522731</v>
      </c>
      <c r="G53" s="131">
        <f>E53/C53-1</f>
        <v>0.09508389755666768</v>
      </c>
      <c r="H53" s="112">
        <v>1897</v>
      </c>
      <c r="I53" s="133">
        <f>H53/H37</f>
        <v>0.009005502043684043</v>
      </c>
      <c r="J53" s="131">
        <f t="shared" si="2"/>
        <v>-0.15008960573476704</v>
      </c>
    </row>
    <row r="54" spans="1:10" ht="12.75">
      <c r="A54" s="95" t="s">
        <v>4</v>
      </c>
      <c r="B54" s="96"/>
      <c r="C54" s="113">
        <f>SUM(C50:C53)</f>
        <v>10148.6</v>
      </c>
      <c r="D54" s="136">
        <f>C54/C37</f>
        <v>0.04267309163996603</v>
      </c>
      <c r="E54" s="114">
        <f>SUM(E50:E53)</f>
        <v>11758</v>
      </c>
      <c r="F54" s="136">
        <f>E54/E37</f>
        <v>0.050792252000069114</v>
      </c>
      <c r="G54" s="196">
        <f>E54/C54-1</f>
        <v>0.1585834499339811</v>
      </c>
      <c r="H54" s="114">
        <f>SUM(H50:H53)</f>
        <v>9440</v>
      </c>
      <c r="I54" s="137">
        <f>H54/H37</f>
        <v>0.04481388470868601</v>
      </c>
      <c r="J54" s="135">
        <f t="shared" si="2"/>
        <v>-0.19714237115155642</v>
      </c>
    </row>
    <row r="55" spans="1:10" ht="2.25" customHeight="1">
      <c r="A55" s="57"/>
      <c r="B55" s="194"/>
      <c r="C55" s="197"/>
      <c r="D55" s="198"/>
      <c r="E55" s="199"/>
      <c r="F55" s="198"/>
      <c r="G55" s="198"/>
      <c r="H55" s="199"/>
      <c r="I55" s="198"/>
      <c r="J55" s="200"/>
    </row>
    <row r="56" spans="1:10" ht="12.75">
      <c r="A56" s="228" t="s">
        <v>137</v>
      </c>
      <c r="B56" s="4"/>
      <c r="C56" s="111"/>
      <c r="D56" s="138"/>
      <c r="E56" s="112"/>
      <c r="F56" s="138"/>
      <c r="G56" s="128"/>
      <c r="H56" s="112"/>
      <c r="I56" s="139"/>
      <c r="J56" s="125"/>
    </row>
    <row r="57" spans="1:10" ht="12.75">
      <c r="A57" s="54" t="s">
        <v>48</v>
      </c>
      <c r="B57" s="4"/>
      <c r="C57" s="111">
        <v>13105.9</v>
      </c>
      <c r="D57" s="132">
        <f>C57/C37</f>
        <v>0.05510802196600819</v>
      </c>
      <c r="E57" s="112">
        <v>13187</v>
      </c>
      <c r="F57" s="132">
        <f>E57/E37</f>
        <v>0.056965251498971886</v>
      </c>
      <c r="G57" s="131">
        <f>E57/C57-1</f>
        <v>0.006188052709085179</v>
      </c>
      <c r="H57" s="112">
        <v>13187</v>
      </c>
      <c r="I57" s="133">
        <f>H57/H37</f>
        <v>0.0626017688192206</v>
      </c>
      <c r="J57" s="131">
        <f t="shared" si="2"/>
        <v>0</v>
      </c>
    </row>
    <row r="58" spans="1:10" ht="12.75">
      <c r="A58" s="54" t="s">
        <v>49</v>
      </c>
      <c r="B58" s="4"/>
      <c r="C58" s="111">
        <v>5422.3</v>
      </c>
      <c r="D58" s="132">
        <f>C58/C37</f>
        <v>0.02279982507926096</v>
      </c>
      <c r="E58" s="112">
        <v>5461</v>
      </c>
      <c r="F58" s="132">
        <f>E58/E37</f>
        <v>0.023590448050040607</v>
      </c>
      <c r="G58" s="131">
        <f>E58/C58-1</f>
        <v>0.007137192704202988</v>
      </c>
      <c r="H58" s="112">
        <v>5007</v>
      </c>
      <c r="I58" s="133">
        <f>H58/H37</f>
        <v>0.023769398383092253</v>
      </c>
      <c r="J58" s="131">
        <f t="shared" si="2"/>
        <v>-0.08313495696758832</v>
      </c>
    </row>
    <row r="59" spans="1:13" ht="12.75">
      <c r="A59" s="54" t="s">
        <v>126</v>
      </c>
      <c r="B59" s="4"/>
      <c r="C59" s="111">
        <v>322.9</v>
      </c>
      <c r="D59" s="132">
        <f>C59/C37</f>
        <v>0.0013577381402897965</v>
      </c>
      <c r="E59" s="112">
        <v>456</v>
      </c>
      <c r="F59" s="132">
        <f>E59/E37</f>
        <v>0.0019698304909024932</v>
      </c>
      <c r="G59" s="131">
        <f>E59/C59-1</f>
        <v>0.41220192009910206</v>
      </c>
      <c r="H59" s="112">
        <v>350</v>
      </c>
      <c r="I59" s="133">
        <f>H59/H37</f>
        <v>0.0016615317423771298</v>
      </c>
      <c r="J59" s="131">
        <f t="shared" si="2"/>
        <v>-0.23245614035087714</v>
      </c>
      <c r="M59" s="14"/>
    </row>
    <row r="60" spans="1:10" ht="12.75">
      <c r="A60" s="95" t="s">
        <v>4</v>
      </c>
      <c r="B60" s="96"/>
      <c r="C60" s="113">
        <f>SUM(C57:C59)</f>
        <v>18851.100000000002</v>
      </c>
      <c r="D60" s="136">
        <f>C60/C37</f>
        <v>0.07926558518555896</v>
      </c>
      <c r="E60" s="114">
        <f>SUM(E57:E59)</f>
        <v>19104</v>
      </c>
      <c r="F60" s="136">
        <f>E60/E37</f>
        <v>0.08252553003991499</v>
      </c>
      <c r="G60" s="196">
        <f>E60/C60-1</f>
        <v>0.013415662746470991</v>
      </c>
      <c r="H60" s="114">
        <f>SUM(H57:H59)</f>
        <v>18544</v>
      </c>
      <c r="I60" s="137">
        <f>H60/H37</f>
        <v>0.08803269894468999</v>
      </c>
      <c r="J60" s="135">
        <f t="shared" si="2"/>
        <v>-0.029313232830820768</v>
      </c>
    </row>
    <row r="61" spans="1:10" ht="3" customHeight="1">
      <c r="A61" s="57"/>
      <c r="B61" s="194"/>
      <c r="C61" s="197"/>
      <c r="D61" s="198"/>
      <c r="E61" s="199"/>
      <c r="F61" s="198"/>
      <c r="G61" s="198"/>
      <c r="H61" s="199"/>
      <c r="I61" s="198"/>
      <c r="J61" s="200"/>
    </row>
    <row r="62" spans="1:10" ht="12.75">
      <c r="A62" s="227" t="s">
        <v>151</v>
      </c>
      <c r="B62" s="92"/>
      <c r="C62" s="124"/>
      <c r="D62" s="129"/>
      <c r="E62" s="127"/>
      <c r="F62" s="129"/>
      <c r="G62" s="128"/>
      <c r="H62" s="127"/>
      <c r="I62" s="130"/>
      <c r="J62" s="125"/>
    </row>
    <row r="63" spans="1:10" ht="12.75">
      <c r="A63" s="54" t="s">
        <v>120</v>
      </c>
      <c r="B63" s="4"/>
      <c r="C63" s="111">
        <v>7056.6</v>
      </c>
      <c r="D63" s="132">
        <f>C63/C37</f>
        <v>0.02967177132477231</v>
      </c>
      <c r="E63" s="112">
        <v>7004</v>
      </c>
      <c r="F63" s="132">
        <f>42/E37</f>
        <v>0.00018143175574101913</v>
      </c>
      <c r="G63" s="131">
        <f aca="true" t="shared" si="3" ref="G63:G68">E63/C63-1</f>
        <v>-0.0074540146812913655</v>
      </c>
      <c r="H63" s="112">
        <v>7073</v>
      </c>
      <c r="I63" s="133">
        <f>H63/H37</f>
        <v>0.03357718289666697</v>
      </c>
      <c r="J63" s="131">
        <f t="shared" si="2"/>
        <v>0.009851513420902291</v>
      </c>
    </row>
    <row r="64" spans="1:10" ht="12.75">
      <c r="A64" s="54" t="s">
        <v>121</v>
      </c>
      <c r="B64" s="4"/>
      <c r="C64" s="111">
        <v>5535.3</v>
      </c>
      <c r="D64" s="132">
        <f>C64/C37</f>
        <v>0.023274970355980525</v>
      </c>
      <c r="E64" s="112">
        <v>5444</v>
      </c>
      <c r="F64" s="132">
        <f>E64/E37</f>
        <v>0.023517011387002573</v>
      </c>
      <c r="G64" s="131">
        <f t="shared" si="3"/>
        <v>-0.016494137625783667</v>
      </c>
      <c r="H64" s="112">
        <v>4457</v>
      </c>
      <c r="I64" s="133">
        <f>H64/H37</f>
        <v>0.021158419930785335</v>
      </c>
      <c r="J64" s="131">
        <f t="shared" si="2"/>
        <v>-0.18130051432770022</v>
      </c>
    </row>
    <row r="65" spans="1:10" ht="12.75">
      <c r="A65" s="54" t="s">
        <v>52</v>
      </c>
      <c r="B65" s="4"/>
      <c r="C65" s="111">
        <v>2256.4</v>
      </c>
      <c r="D65" s="132">
        <f>C65/C37</f>
        <v>0.009487768162743566</v>
      </c>
      <c r="E65" s="112">
        <v>2266</v>
      </c>
      <c r="F65" s="132">
        <f>E65/E37</f>
        <v>0.009788675202598794</v>
      </c>
      <c r="G65" s="131">
        <f t="shared" si="3"/>
        <v>0.00425456479347619</v>
      </c>
      <c r="H65" s="112">
        <v>2050</v>
      </c>
      <c r="I65" s="133">
        <f>H65/H37</f>
        <v>0.00973182877678033</v>
      </c>
      <c r="J65" s="131">
        <f t="shared" si="2"/>
        <v>-0.09532215357458074</v>
      </c>
    </row>
    <row r="66" spans="1:10" ht="12.75">
      <c r="A66" s="54" t="s">
        <v>89</v>
      </c>
      <c r="B66" s="4"/>
      <c r="C66" s="111">
        <v>2248.8</v>
      </c>
      <c r="D66" s="132">
        <f>C66/C37</f>
        <v>0.009455811489265081</v>
      </c>
      <c r="E66" s="112">
        <v>3234</v>
      </c>
      <c r="F66" s="132">
        <f>E66/E37</f>
        <v>0.013970245192058472</v>
      </c>
      <c r="G66" s="131">
        <f t="shared" si="3"/>
        <v>0.4381003201707576</v>
      </c>
      <c r="H66" s="112">
        <v>2000</v>
      </c>
      <c r="I66" s="133">
        <f>H66/H37</f>
        <v>0.009494467099297884</v>
      </c>
      <c r="J66" s="131">
        <f t="shared" si="2"/>
        <v>-0.3815708101422387</v>
      </c>
    </row>
    <row r="67" spans="1:10" ht="12.75">
      <c r="A67" s="54" t="s">
        <v>127</v>
      </c>
      <c r="B67" s="4"/>
      <c r="C67" s="111">
        <v>8043.4</v>
      </c>
      <c r="D67" s="132">
        <f>C67/C37</f>
        <v>0.03382109308642598</v>
      </c>
      <c r="E67" s="112">
        <v>7183</v>
      </c>
      <c r="F67" s="132">
        <f>E67/E37</f>
        <v>0.03102915003542239</v>
      </c>
      <c r="G67" s="131">
        <f t="shared" si="3"/>
        <v>-0.1069696894348161</v>
      </c>
      <c r="H67" s="112">
        <v>6344</v>
      </c>
      <c r="I67" s="133">
        <f>H67/H37</f>
        <v>0.03011644963897289</v>
      </c>
      <c r="J67" s="131">
        <f t="shared" si="2"/>
        <v>-0.11680356397048586</v>
      </c>
    </row>
    <row r="68" spans="1:10" ht="12.75">
      <c r="A68" s="95" t="s">
        <v>4</v>
      </c>
      <c r="B68" s="96"/>
      <c r="C68" s="113">
        <f>SUM(C63:C67)</f>
        <v>25140.5</v>
      </c>
      <c r="D68" s="136">
        <f>C68/C37</f>
        <v>0.10571141441918747</v>
      </c>
      <c r="E68" s="114">
        <f>SUM(E63:E67)</f>
        <v>25131</v>
      </c>
      <c r="F68" s="136">
        <f>E68/E37</f>
        <v>0.10856098698875123</v>
      </c>
      <c r="G68" s="196">
        <f t="shared" si="3"/>
        <v>-0.0003778763349973069</v>
      </c>
      <c r="H68" s="114">
        <f>SUM(H63:H67)</f>
        <v>21924</v>
      </c>
      <c r="I68" s="137">
        <f>H68/H37</f>
        <v>0.1040783483425034</v>
      </c>
      <c r="J68" s="135">
        <f t="shared" si="2"/>
        <v>-0.12761131670048942</v>
      </c>
    </row>
    <row r="69" spans="1:10" ht="2.25" customHeight="1">
      <c r="A69" s="95"/>
      <c r="B69" s="96"/>
      <c r="C69" s="113"/>
      <c r="D69" s="136"/>
      <c r="E69" s="114"/>
      <c r="F69" s="136"/>
      <c r="G69" s="196"/>
      <c r="H69" s="114"/>
      <c r="I69" s="137"/>
      <c r="J69" s="135"/>
    </row>
    <row r="70" spans="1:10" ht="12.75">
      <c r="A70" s="227" t="s">
        <v>53</v>
      </c>
      <c r="B70" s="92"/>
      <c r="C70" s="124"/>
      <c r="D70" s="129"/>
      <c r="E70" s="127"/>
      <c r="F70" s="129"/>
      <c r="G70" s="128"/>
      <c r="H70" s="127"/>
      <c r="I70" s="130"/>
      <c r="J70" s="125"/>
    </row>
    <row r="71" spans="1:10" ht="12.75">
      <c r="A71" s="54" t="s">
        <v>152</v>
      </c>
      <c r="B71" s="4"/>
      <c r="C71" s="111">
        <v>16890.2</v>
      </c>
      <c r="D71" s="132">
        <f>C71/C37</f>
        <v>0.07102034294556434</v>
      </c>
      <c r="E71" s="112">
        <v>16650</v>
      </c>
      <c r="F71" s="132">
        <f>E71/E37</f>
        <v>0.07192473174018972</v>
      </c>
      <c r="G71" s="131">
        <f>E71/C71-1</f>
        <v>-0.01422126440184257</v>
      </c>
      <c r="H71" s="112">
        <v>16390</v>
      </c>
      <c r="I71" s="133">
        <f>H71/H37</f>
        <v>0.07780715787874616</v>
      </c>
      <c r="J71" s="131">
        <f t="shared" si="2"/>
        <v>-0.015615615615615641</v>
      </c>
    </row>
    <row r="72" spans="1:10" ht="12.75">
      <c r="A72" s="54" t="s">
        <v>69</v>
      </c>
      <c r="B72" s="4"/>
      <c r="C72" s="111">
        <v>5877.1</v>
      </c>
      <c r="D72" s="132">
        <f>C72/C37</f>
        <v>0.02471217969742076</v>
      </c>
      <c r="E72" s="112">
        <v>4047</v>
      </c>
      <c r="F72" s="132">
        <f>E72/E37</f>
        <v>0.01748224560675963</v>
      </c>
      <c r="G72" s="131">
        <f aca="true" t="shared" si="4" ref="G72:G78">E72/C72-1</f>
        <v>-0.3113950758026919</v>
      </c>
      <c r="H72" s="112">
        <v>0</v>
      </c>
      <c r="I72" s="133">
        <f>H72/H37</f>
        <v>0</v>
      </c>
      <c r="J72" s="131">
        <f t="shared" si="2"/>
        <v>-1</v>
      </c>
    </row>
    <row r="73" spans="1:10" ht="12.75">
      <c r="A73" s="54" t="s">
        <v>55</v>
      </c>
      <c r="B73" s="4"/>
      <c r="C73" s="111">
        <v>5512.5</v>
      </c>
      <c r="D73" s="132">
        <f>C73/C37</f>
        <v>0.023179100335545072</v>
      </c>
      <c r="E73" s="112">
        <v>5905</v>
      </c>
      <c r="F73" s="132">
        <f>E73/E37</f>
        <v>0.025508440896445665</v>
      </c>
      <c r="G73" s="131">
        <f t="shared" si="4"/>
        <v>0.07120181405895698</v>
      </c>
      <c r="H73" s="112">
        <v>5903</v>
      </c>
      <c r="I73" s="133">
        <f>H73/H37</f>
        <v>0.028022919643577705</v>
      </c>
      <c r="J73" s="131">
        <f t="shared" si="2"/>
        <v>-0.0003386960203217715</v>
      </c>
    </row>
    <row r="74" spans="1:10" ht="12.75">
      <c r="A74" s="54" t="s">
        <v>56</v>
      </c>
      <c r="B74" s="4"/>
      <c r="C74" s="111">
        <v>15501.5</v>
      </c>
      <c r="D74" s="132">
        <f>C74/C37</f>
        <v>0.06518110183246294</v>
      </c>
      <c r="E74" s="112">
        <v>16695</v>
      </c>
      <c r="F74" s="132">
        <f>E74/E37</f>
        <v>0.0721191229070551</v>
      </c>
      <c r="G74" s="131">
        <f t="shared" si="4"/>
        <v>0.0769925491081509</v>
      </c>
      <c r="H74" s="112">
        <v>16186</v>
      </c>
      <c r="I74" s="133">
        <f>H74/H37</f>
        <v>0.07683872223461778</v>
      </c>
      <c r="J74" s="131">
        <f t="shared" si="2"/>
        <v>-0.03048817011081162</v>
      </c>
    </row>
    <row r="75" spans="1:10" ht="12.75">
      <c r="A75" s="54" t="s">
        <v>147</v>
      </c>
      <c r="B75" s="4"/>
      <c r="C75" s="111">
        <v>13258.2</v>
      </c>
      <c r="D75" s="132">
        <f>C75/C37</f>
        <v>0.055748416883215184</v>
      </c>
      <c r="E75" s="112">
        <v>16464</v>
      </c>
      <c r="F75" s="132">
        <f>E75/E37</f>
        <v>0.0711212482504795</v>
      </c>
      <c r="G75" s="131">
        <f t="shared" si="4"/>
        <v>0.24179752907634522</v>
      </c>
      <c r="H75" s="112">
        <v>11900</v>
      </c>
      <c r="I75" s="133">
        <f>H75/H37</f>
        <v>0.05649207924082241</v>
      </c>
      <c r="J75" s="131">
        <f t="shared" si="2"/>
        <v>-0.2772108843537415</v>
      </c>
    </row>
    <row r="76" spans="1:10" ht="12.75">
      <c r="A76" s="54" t="s">
        <v>136</v>
      </c>
      <c r="B76" s="4"/>
      <c r="C76" s="111">
        <v>2230.2</v>
      </c>
      <c r="D76" s="132">
        <f>C76/C37</f>
        <v>0.009377601735751948</v>
      </c>
      <c r="E76" s="112">
        <v>5085</v>
      </c>
      <c r="F76" s="132">
        <f>E76/E37</f>
        <v>0.021966201855787675</v>
      </c>
      <c r="G76" s="131">
        <f t="shared" si="4"/>
        <v>1.2800645682001615</v>
      </c>
      <c r="H76" s="112">
        <v>655</v>
      </c>
      <c r="I76" s="133">
        <f>H76/H37</f>
        <v>0.003109437975020057</v>
      </c>
      <c r="J76" s="131">
        <f t="shared" si="2"/>
        <v>-0.8711897738446411</v>
      </c>
    </row>
    <row r="77" spans="1:10" ht="12.75">
      <c r="A77" s="54" t="s">
        <v>104</v>
      </c>
      <c r="B77" s="4"/>
      <c r="C77" s="111">
        <v>2883.7</v>
      </c>
      <c r="D77" s="132">
        <f>C77/C37</f>
        <v>0.012125455172355795</v>
      </c>
      <c r="E77" s="112">
        <v>3081</v>
      </c>
      <c r="F77" s="132">
        <f>E77/E37</f>
        <v>0.013309315224716189</v>
      </c>
      <c r="G77" s="131">
        <f t="shared" si="4"/>
        <v>0.06841904497693951</v>
      </c>
      <c r="H77" s="112">
        <v>1485</v>
      </c>
      <c r="I77" s="133">
        <f>H77/H37</f>
        <v>0.007049641821228679</v>
      </c>
      <c r="J77" s="131">
        <f t="shared" si="2"/>
        <v>-0.5180136319376826</v>
      </c>
    </row>
    <row r="78" spans="1:10" ht="12.75">
      <c r="A78" s="95" t="s">
        <v>4</v>
      </c>
      <c r="B78" s="96"/>
      <c r="C78" s="113">
        <f>SUM(C71:C77)</f>
        <v>62153.399999999994</v>
      </c>
      <c r="D78" s="136">
        <f>C78/C37</f>
        <v>0.261344198602316</v>
      </c>
      <c r="E78" s="114">
        <f>SUM(E71:E77)</f>
        <v>67927</v>
      </c>
      <c r="F78" s="136">
        <f>E78/E37</f>
        <v>0.2934313064814335</v>
      </c>
      <c r="G78" s="196">
        <f t="shared" si="4"/>
        <v>0.09289274601228592</v>
      </c>
      <c r="H78" s="114">
        <f>SUM(H71:H77)</f>
        <v>52519</v>
      </c>
      <c r="I78" s="137">
        <f>H78/H37</f>
        <v>0.24931995879401278</v>
      </c>
      <c r="J78" s="135">
        <f t="shared" si="2"/>
        <v>-0.22683174584480403</v>
      </c>
    </row>
    <row r="79" spans="1:10" ht="4.5" customHeight="1">
      <c r="A79" s="57"/>
      <c r="B79" s="194"/>
      <c r="C79" s="197"/>
      <c r="D79" s="198"/>
      <c r="E79" s="199"/>
      <c r="F79" s="198"/>
      <c r="G79" s="198"/>
      <c r="H79" s="199"/>
      <c r="I79" s="198"/>
      <c r="J79" s="200"/>
    </row>
    <row r="80" spans="1:10" ht="12.75">
      <c r="A80" s="94" t="s">
        <v>138</v>
      </c>
      <c r="B80" s="64"/>
      <c r="C80" s="118">
        <f>SUM(C37-C39-C41-C47-C54-C60-C68-C78)</f>
        <v>8118.099999999977</v>
      </c>
      <c r="D80" s="119">
        <f>C80/C37</f>
        <v>0.03413519354811572</v>
      </c>
      <c r="E80" s="118">
        <f>SUM(E37-E39-E41-E47-E54-E60-E68-E78)</f>
        <v>-680</v>
      </c>
      <c r="F80" s="119">
        <f>E80/E37</f>
        <v>-0.002937466521521262</v>
      </c>
      <c r="G80" s="141">
        <f>E80/C80-1</f>
        <v>-1.083763442184748</v>
      </c>
      <c r="H80" s="80">
        <f>SUM(H37-H39-H41-H47-H54-H60-H68-H78)</f>
        <v>3083</v>
      </c>
      <c r="I80" s="120">
        <f>H80/H37</f>
        <v>0.014635721033567688</v>
      </c>
      <c r="J80" s="141">
        <f t="shared" si="2"/>
        <v>-5.533823529411765</v>
      </c>
    </row>
    <row r="81" spans="1:9" ht="13.5" thickBot="1">
      <c r="A81" s="4"/>
      <c r="B81" s="4"/>
      <c r="C81" s="140"/>
      <c r="D81" s="121"/>
      <c r="E81" s="122"/>
      <c r="F81" s="121"/>
      <c r="G81" s="121"/>
      <c r="H81" s="122"/>
      <c r="I81" s="91"/>
    </row>
    <row r="82" spans="1:10" ht="23.25" thickBot="1">
      <c r="A82" s="4"/>
      <c r="B82" s="4"/>
      <c r="C82" s="140"/>
      <c r="D82" s="239" t="s">
        <v>124</v>
      </c>
      <c r="E82" s="122"/>
      <c r="F82" s="239" t="s">
        <v>124</v>
      </c>
      <c r="G82" s="239" t="s">
        <v>125</v>
      </c>
      <c r="H82" s="122"/>
      <c r="I82" s="239" t="s">
        <v>124</v>
      </c>
      <c r="J82" s="239" t="s">
        <v>125</v>
      </c>
    </row>
    <row r="83" spans="1:10" ht="12.75">
      <c r="A83" s="242" t="s">
        <v>114</v>
      </c>
      <c r="B83" s="231"/>
      <c r="C83" s="251">
        <f>C8-C37</f>
        <v>13542.699999999983</v>
      </c>
      <c r="D83" s="243">
        <f>C83/C8</f>
        <v>0.05387669788160383</v>
      </c>
      <c r="E83" s="251">
        <f>E8-E37</f>
        <v>20631</v>
      </c>
      <c r="F83" s="243">
        <f>E83/E8</f>
        <v>0.08182910722147524</v>
      </c>
      <c r="G83" s="250">
        <f>E83/C83-1</f>
        <v>0.52340375257519</v>
      </c>
      <c r="H83" s="251">
        <f>H8-H37</f>
        <v>22115</v>
      </c>
      <c r="I83" s="243">
        <f>H83/H8</f>
        <v>0.0950103967967555</v>
      </c>
      <c r="J83" s="252">
        <f>H83/E83-1</f>
        <v>0.07193058988900192</v>
      </c>
    </row>
    <row r="84" spans="1:10" ht="13.5" thickBot="1">
      <c r="A84" s="244" t="s">
        <v>115</v>
      </c>
      <c r="B84" s="232"/>
      <c r="C84" s="240">
        <v>7118</v>
      </c>
      <c r="D84" s="238"/>
      <c r="E84" s="240">
        <v>7241</v>
      </c>
      <c r="F84" s="241"/>
      <c r="G84" s="241"/>
      <c r="H84" s="240">
        <v>5415</v>
      </c>
      <c r="I84" s="238"/>
      <c r="J84" s="245"/>
    </row>
    <row r="85" spans="1:10" ht="13.5" thickBot="1">
      <c r="A85" s="246" t="s">
        <v>116</v>
      </c>
      <c r="B85" s="9"/>
      <c r="C85" s="247">
        <f>C83-C84</f>
        <v>6424.6999999999825</v>
      </c>
      <c r="D85" s="248"/>
      <c r="E85" s="247">
        <f>E83-E84</f>
        <v>13390</v>
      </c>
      <c r="F85" s="253">
        <f>E85/E8</f>
        <v>0.05310899838570856</v>
      </c>
      <c r="G85" s="249"/>
      <c r="H85" s="247">
        <f>H83-H84</f>
        <v>16700</v>
      </c>
      <c r="I85" s="253">
        <f>H85/H8</f>
        <v>0.07174649000704576</v>
      </c>
      <c r="J85" s="254">
        <f>H85/E85-1</f>
        <v>0.24719940253920836</v>
      </c>
    </row>
    <row r="86" spans="3:8" ht="12.75">
      <c r="C86" s="14"/>
      <c r="E86" s="85"/>
      <c r="H86" s="85"/>
    </row>
    <row r="87" spans="5:8" ht="12.75">
      <c r="E87" s="85"/>
      <c r="H87" s="85"/>
    </row>
    <row r="88" spans="5:8" ht="12.75">
      <c r="E88" s="85"/>
      <c r="H88" s="85"/>
    </row>
    <row r="89" ht="12.75">
      <c r="E89" s="85"/>
    </row>
    <row r="90" ht="12.75">
      <c r="E90" s="85"/>
    </row>
    <row r="91" ht="12.75">
      <c r="E91" s="85"/>
    </row>
    <row r="92" ht="12.75">
      <c r="E92" s="85"/>
    </row>
    <row r="93" ht="12.75">
      <c r="E93" s="85"/>
    </row>
    <row r="94" ht="12.75">
      <c r="E94" s="85"/>
    </row>
  </sheetData>
  <mergeCells count="1">
    <mergeCell ref="A1:J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D15 D23 D28 D47 D54 D60 D68:E68 D78:E78 D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G36" sqref="G36"/>
    </sheetView>
  </sheetViews>
  <sheetFormatPr defaultColWidth="9.140625" defaultRowHeight="12.75"/>
  <cols>
    <col min="1" max="1" width="34.28125" style="0" customWidth="1"/>
    <col min="2" max="2" width="2.8515625" style="0" customWidth="1"/>
    <col min="3" max="3" width="9.57421875" style="0" customWidth="1"/>
    <col min="4" max="4" width="6.8515625" style="0" customWidth="1"/>
    <col min="5" max="5" width="8.57421875" style="0" customWidth="1"/>
    <col min="6" max="6" width="7.7109375" style="0" customWidth="1"/>
    <col min="7" max="7" width="9.7109375" style="0" customWidth="1"/>
    <col min="8" max="8" width="7.28125" style="0" customWidth="1"/>
  </cols>
  <sheetData>
    <row r="1" spans="1:6" ht="18.75" thickBot="1">
      <c r="A1" s="8" t="s">
        <v>41</v>
      </c>
      <c r="B1" s="9"/>
      <c r="C1" s="10"/>
      <c r="D1" s="10"/>
      <c r="E1" s="10"/>
      <c r="F1" s="10"/>
    </row>
    <row r="2" spans="1:4" ht="12.75" customHeight="1" thickBot="1">
      <c r="A2" s="5" t="s">
        <v>44</v>
      </c>
      <c r="B2" s="6"/>
      <c r="C2" s="6"/>
      <c r="D2" s="6"/>
    </row>
    <row r="3" spans="1:8" ht="15.75">
      <c r="A3" s="7"/>
      <c r="B3" s="7"/>
      <c r="C3" s="28">
        <v>2010</v>
      </c>
      <c r="D3" s="29" t="s">
        <v>64</v>
      </c>
      <c r="E3" s="30">
        <v>2011</v>
      </c>
      <c r="F3" s="29" t="s">
        <v>64</v>
      </c>
      <c r="G3" s="31">
        <v>2012</v>
      </c>
      <c r="H3" s="32" t="s">
        <v>64</v>
      </c>
    </row>
    <row r="4" spans="1:8" ht="13.5" thickBot="1">
      <c r="A4" s="4"/>
      <c r="B4" s="4"/>
      <c r="C4" s="33" t="s">
        <v>18</v>
      </c>
      <c r="D4" s="34" t="s">
        <v>75</v>
      </c>
      <c r="E4" s="35" t="s">
        <v>74</v>
      </c>
      <c r="F4" s="34" t="s">
        <v>75</v>
      </c>
      <c r="G4" s="36" t="s">
        <v>67</v>
      </c>
      <c r="H4" s="37" t="s">
        <v>75</v>
      </c>
    </row>
    <row r="6" spans="1:8" ht="12.75">
      <c r="A6" s="62" t="s">
        <v>84</v>
      </c>
      <c r="C6" s="21">
        <v>72097.9</v>
      </c>
      <c r="D6" s="110">
        <f>C6/C54</f>
        <v>0.17724374748938349</v>
      </c>
      <c r="E6" s="73">
        <v>71212</v>
      </c>
      <c r="F6" s="110">
        <f>E6/E54</f>
        <v>0.16881362039455905</v>
      </c>
      <c r="G6" s="73">
        <v>69544</v>
      </c>
      <c r="H6" s="110">
        <f>G6/G54</f>
        <v>0.25879148277427566</v>
      </c>
    </row>
    <row r="7" spans="1:8" ht="12.75">
      <c r="A7" s="58"/>
      <c r="C7" s="81"/>
      <c r="D7" s="161"/>
      <c r="E7" s="84"/>
      <c r="F7" s="161"/>
      <c r="G7" s="84"/>
      <c r="H7" s="161"/>
    </row>
    <row r="8" spans="1:8" ht="12.75">
      <c r="A8" s="62" t="s">
        <v>85</v>
      </c>
      <c r="C8" s="21">
        <v>10824.6</v>
      </c>
      <c r="D8" s="110">
        <f>C8/C54</f>
        <v>0.0266109369215134</v>
      </c>
      <c r="E8" s="73">
        <v>11235</v>
      </c>
      <c r="F8" s="110">
        <f>E8/E54</f>
        <v>0.026633446963052167</v>
      </c>
      <c r="G8" s="73">
        <v>10903</v>
      </c>
      <c r="H8" s="110">
        <f>G8/G54</f>
        <v>0.04057292558219153</v>
      </c>
    </row>
    <row r="9" spans="1:8" ht="12.75">
      <c r="A9" s="58"/>
      <c r="C9" s="14"/>
      <c r="D9" s="100"/>
      <c r="E9" s="85"/>
      <c r="F9" s="100"/>
      <c r="G9" s="85"/>
      <c r="H9" s="100"/>
    </row>
    <row r="10" spans="1:8" ht="12.75">
      <c r="A10" s="63" t="s">
        <v>45</v>
      </c>
      <c r="C10" s="15"/>
      <c r="D10" s="98"/>
      <c r="E10" s="86"/>
      <c r="F10" s="98"/>
      <c r="G10" s="86"/>
      <c r="H10" s="98"/>
    </row>
    <row r="11" spans="1:8" ht="12.75">
      <c r="A11" s="56" t="s">
        <v>86</v>
      </c>
      <c r="C11" s="11">
        <v>23337.6</v>
      </c>
      <c r="D11" s="106">
        <f>C11/C54</f>
        <v>0.0573725958926437</v>
      </c>
      <c r="E11" s="87">
        <v>22538</v>
      </c>
      <c r="F11" s="106">
        <f>E11/E54</f>
        <v>0.05342809324906718</v>
      </c>
      <c r="G11" s="87">
        <v>27734</v>
      </c>
      <c r="H11" s="106">
        <f>G11/G54</f>
        <v>0.10320549556053378</v>
      </c>
    </row>
    <row r="12" spans="1:8" ht="12.75">
      <c r="A12" s="56" t="s">
        <v>87</v>
      </c>
      <c r="C12" s="12">
        <v>8674.1</v>
      </c>
      <c r="D12" s="107">
        <f>C12/C54</f>
        <v>0.02132419931922652</v>
      </c>
      <c r="E12" s="86">
        <v>11130</v>
      </c>
      <c r="F12" s="107">
        <f>E12/E54</f>
        <v>0.026384536243771305</v>
      </c>
      <c r="G12" s="86">
        <v>7593</v>
      </c>
      <c r="H12" s="107">
        <f>G12/G54</f>
        <v>0.02825554654183071</v>
      </c>
    </row>
    <row r="13" spans="1:8" ht="12.75">
      <c r="A13" s="56" t="s">
        <v>88</v>
      </c>
      <c r="C13" s="16">
        <v>613.6</v>
      </c>
      <c r="D13" s="146">
        <f>C13/C54</f>
        <v>0.0015084595176764611</v>
      </c>
      <c r="E13" s="88">
        <v>1140</v>
      </c>
      <c r="F13" s="146">
        <f>E13/E54</f>
        <v>0.002702459237906495</v>
      </c>
      <c r="G13" s="88">
        <v>225</v>
      </c>
      <c r="H13" s="146">
        <f>G13/G54</f>
        <v>0.0008372840737405387</v>
      </c>
    </row>
    <row r="14" spans="1:8" ht="12.75">
      <c r="A14" s="57" t="s">
        <v>4</v>
      </c>
      <c r="C14" s="82">
        <f>SUM(C11:C13)</f>
        <v>32625.299999999996</v>
      </c>
      <c r="D14" s="108">
        <f>C14/C54</f>
        <v>0.08020525472954668</v>
      </c>
      <c r="E14" s="89">
        <f>SUM(E11:E13)</f>
        <v>34808</v>
      </c>
      <c r="F14" s="108">
        <f>E14/E54</f>
        <v>0.08251508873074498</v>
      </c>
      <c r="G14" s="89">
        <f>SUM(G11:G13)</f>
        <v>35552</v>
      </c>
      <c r="H14" s="108">
        <f>G14/G54</f>
        <v>0.13229832617610504</v>
      </c>
    </row>
    <row r="15" spans="1:8" ht="12.75">
      <c r="A15" s="58"/>
      <c r="C15" s="14"/>
      <c r="D15" s="100"/>
      <c r="E15" s="85"/>
      <c r="F15" s="100"/>
      <c r="G15" s="85"/>
      <c r="H15" s="100"/>
    </row>
    <row r="16" spans="1:8" ht="12.75">
      <c r="A16" s="63" t="s">
        <v>46</v>
      </c>
      <c r="C16" s="15"/>
      <c r="D16" s="98"/>
      <c r="E16" s="86"/>
      <c r="F16" s="98"/>
      <c r="G16" s="86"/>
      <c r="H16" s="98"/>
    </row>
    <row r="17" spans="1:8" ht="12.75">
      <c r="A17" s="56" t="s">
        <v>71</v>
      </c>
      <c r="C17" s="11">
        <v>106644.2</v>
      </c>
      <c r="D17" s="106">
        <f>C17/C54</f>
        <v>0.26217154252769237</v>
      </c>
      <c r="E17" s="87">
        <v>106700</v>
      </c>
      <c r="F17" s="106">
        <f>E17/E54</f>
        <v>0.2529407023549325</v>
      </c>
      <c r="G17" s="87">
        <v>0</v>
      </c>
      <c r="H17" s="106">
        <f>G17/G54</f>
        <v>0</v>
      </c>
    </row>
    <row r="18" spans="1:8" ht="12.75">
      <c r="A18" s="56" t="s">
        <v>83</v>
      </c>
      <c r="C18" s="12">
        <v>4442.5</v>
      </c>
      <c r="D18" s="107">
        <f>C18/C54</f>
        <v>0.010921335409513818</v>
      </c>
      <c r="E18" s="86">
        <v>5175</v>
      </c>
      <c r="F18" s="107">
        <f>E18/E54</f>
        <v>0.012267742593128168</v>
      </c>
      <c r="G18" s="86">
        <v>3456</v>
      </c>
      <c r="H18" s="107">
        <f>G18/G54</f>
        <v>0.012860683372654674</v>
      </c>
    </row>
    <row r="19" spans="1:8" ht="12.75">
      <c r="A19" s="56" t="s">
        <v>42</v>
      </c>
      <c r="C19" s="12">
        <v>1389.9</v>
      </c>
      <c r="D19" s="107">
        <f>C19/C54</f>
        <v>0.003416896811633822</v>
      </c>
      <c r="E19" s="86">
        <v>1670</v>
      </c>
      <c r="F19" s="107">
        <f>E19/E54</f>
        <v>0.003958865725705129</v>
      </c>
      <c r="G19" s="86">
        <v>1500</v>
      </c>
      <c r="H19" s="107">
        <f>G19/G54</f>
        <v>0.005581893824936924</v>
      </c>
    </row>
    <row r="20" spans="1:8" ht="12.75">
      <c r="A20" s="56" t="s">
        <v>43</v>
      </c>
      <c r="C20" s="12">
        <v>2330.8</v>
      </c>
      <c r="D20" s="107">
        <f>C20/C54</f>
        <v>0.005729982796284706</v>
      </c>
      <c r="E20" s="86">
        <v>2681</v>
      </c>
      <c r="F20" s="107">
        <f>E20/E54</f>
        <v>0.006355520365637994</v>
      </c>
      <c r="G20" s="86">
        <v>2587</v>
      </c>
      <c r="H20" s="107">
        <f>G20/G54</f>
        <v>0.009626906216741216</v>
      </c>
    </row>
    <row r="21" spans="1:8" ht="12.75">
      <c r="A21" s="56" t="s">
        <v>82</v>
      </c>
      <c r="C21" s="16">
        <v>2038.2</v>
      </c>
      <c r="D21" s="146">
        <f>C21/C54</f>
        <v>0.005010661976740814</v>
      </c>
      <c r="E21" s="88">
        <v>2232</v>
      </c>
      <c r="F21" s="146">
        <f>E21/E54</f>
        <v>0.005291130718427454</v>
      </c>
      <c r="G21" s="88">
        <v>1897</v>
      </c>
      <c r="H21" s="146">
        <f>G21/G54</f>
        <v>0.007059235057270231</v>
      </c>
    </row>
    <row r="22" spans="1:8" ht="12.75">
      <c r="A22" s="57" t="s">
        <v>4</v>
      </c>
      <c r="C22" s="82">
        <f>SUM(C17:C21)</f>
        <v>116845.59999999999</v>
      </c>
      <c r="D22" s="108">
        <f>C22/C54</f>
        <v>0.28725041952186553</v>
      </c>
      <c r="E22" s="89">
        <f>SUM(E17:E21)</f>
        <v>118458</v>
      </c>
      <c r="F22" s="108">
        <f>E22/E54</f>
        <v>0.2808139617578312</v>
      </c>
      <c r="G22" s="89">
        <f>SUM(G17:G21)</f>
        <v>9440</v>
      </c>
      <c r="H22" s="108">
        <f>G22/G54</f>
        <v>0.035128718471603045</v>
      </c>
    </row>
    <row r="23" spans="1:8" ht="12.75">
      <c r="A23" s="58"/>
      <c r="C23" s="14"/>
      <c r="D23" s="100"/>
      <c r="E23" s="85"/>
      <c r="F23" s="100"/>
      <c r="G23" s="85"/>
      <c r="H23" s="100"/>
    </row>
    <row r="24" spans="1:8" ht="12.75">
      <c r="A24" s="63" t="s">
        <v>47</v>
      </c>
      <c r="C24" s="15"/>
      <c r="D24" s="98"/>
      <c r="E24" s="86"/>
      <c r="F24" s="98"/>
      <c r="G24" s="86"/>
      <c r="H24" s="98"/>
    </row>
    <row r="25" spans="1:8" ht="12.75">
      <c r="A25" s="56" t="s">
        <v>48</v>
      </c>
      <c r="C25" s="11">
        <v>13105.9</v>
      </c>
      <c r="D25" s="106">
        <f>C25/C54</f>
        <v>0.032219230105469246</v>
      </c>
      <c r="E25" s="87">
        <v>13264</v>
      </c>
      <c r="F25" s="106">
        <f>E25/E54</f>
        <v>0.031443350290869955</v>
      </c>
      <c r="G25" s="87">
        <v>13187</v>
      </c>
      <c r="H25" s="106">
        <f>G25/G54</f>
        <v>0.04907228924629548</v>
      </c>
    </row>
    <row r="26" spans="1:8" ht="12.75">
      <c r="A26" s="56" t="s">
        <v>49</v>
      </c>
      <c r="C26" s="12">
        <v>5422.3</v>
      </c>
      <c r="D26" s="107">
        <f>C26/C54</f>
        <v>0.013330052220823134</v>
      </c>
      <c r="E26" s="86">
        <v>5461</v>
      </c>
      <c r="F26" s="107">
        <f>E26/E54</f>
        <v>0.012945727980883656</v>
      </c>
      <c r="G26" s="86">
        <v>5007</v>
      </c>
      <c r="H26" s="107">
        <f>G26/G54</f>
        <v>0.018632361587639455</v>
      </c>
    </row>
    <row r="27" spans="1:8" ht="12.75">
      <c r="A27" s="56" t="s">
        <v>140</v>
      </c>
      <c r="C27" s="16">
        <v>1025.3</v>
      </c>
      <c r="D27" s="146">
        <f>C27/C54</f>
        <v>0.002520572919611596</v>
      </c>
      <c r="E27" s="88">
        <v>456</v>
      </c>
      <c r="F27" s="146">
        <f>E27/E54</f>
        <v>0.001080983695162598</v>
      </c>
      <c r="G27" s="88">
        <v>1950</v>
      </c>
      <c r="H27" s="146">
        <f>G27/G54</f>
        <v>0.007256461972418002</v>
      </c>
    </row>
    <row r="28" spans="1:8" ht="12.75">
      <c r="A28" s="57" t="s">
        <v>4</v>
      </c>
      <c r="C28" s="82">
        <f>SUM(C25:C27)</f>
        <v>19553.5</v>
      </c>
      <c r="D28" s="108">
        <f>C28/C54</f>
        <v>0.04806985524590398</v>
      </c>
      <c r="E28" s="89">
        <f>SUM(E25:E27)</f>
        <v>19181</v>
      </c>
      <c r="F28" s="108">
        <f>E28/E54</f>
        <v>0.04547006196691621</v>
      </c>
      <c r="G28" s="89">
        <f>SUM(G25:G27)</f>
        <v>20144</v>
      </c>
      <c r="H28" s="108">
        <f>G28/G54</f>
        <v>0.07496111280635294</v>
      </c>
    </row>
    <row r="29" spans="1:8" ht="12.75">
      <c r="A29" s="58"/>
      <c r="C29" s="14"/>
      <c r="D29" s="100"/>
      <c r="E29" s="85"/>
      <c r="F29" s="100"/>
      <c r="G29" s="85"/>
      <c r="H29" s="100"/>
    </row>
    <row r="30" spans="1:8" ht="12.75">
      <c r="A30" s="63" t="s">
        <v>50</v>
      </c>
      <c r="C30" s="15"/>
      <c r="D30" s="98"/>
      <c r="E30" s="86"/>
      <c r="F30" s="98"/>
      <c r="G30" s="86"/>
      <c r="H30" s="98"/>
    </row>
    <row r="31" spans="1:8" ht="12.75">
      <c r="A31" s="56" t="s">
        <v>70</v>
      </c>
      <c r="C31" s="11">
        <v>7303.4</v>
      </c>
      <c r="D31" s="106">
        <f>C31/C54</f>
        <v>0.01795450332692025</v>
      </c>
      <c r="E31" s="87">
        <v>7004</v>
      </c>
      <c r="F31" s="106">
        <f>E31/E54</f>
        <v>0.016603530265172885</v>
      </c>
      <c r="G31" s="87">
        <v>7273</v>
      </c>
      <c r="H31" s="106">
        <f>G31/G54</f>
        <v>0.02706474252584417</v>
      </c>
    </row>
    <row r="32" spans="1:8" ht="12.75">
      <c r="A32" s="56" t="s">
        <v>51</v>
      </c>
      <c r="C32" s="12">
        <v>5535.3</v>
      </c>
      <c r="D32" s="107">
        <f>C32/C54</f>
        <v>0.013607848709573852</v>
      </c>
      <c r="E32" s="86">
        <v>5444</v>
      </c>
      <c r="F32" s="107">
        <f>E32/E54</f>
        <v>0.012905428150142947</v>
      </c>
      <c r="G32" s="86">
        <v>4457</v>
      </c>
      <c r="H32" s="107">
        <f>G32/G54</f>
        <v>0.01658566718516258</v>
      </c>
    </row>
    <row r="33" spans="1:8" ht="12.75">
      <c r="A33" s="56" t="s">
        <v>52</v>
      </c>
      <c r="C33" s="12">
        <v>2256.4</v>
      </c>
      <c r="D33" s="107">
        <f>C33/C54</f>
        <v>0.005547079621390429</v>
      </c>
      <c r="E33" s="86">
        <v>4626</v>
      </c>
      <c r="F33" s="107">
        <f>E33/E54</f>
        <v>0.010966295118031093</v>
      </c>
      <c r="G33" s="86">
        <v>3776</v>
      </c>
      <c r="H33" s="107">
        <f>G33/G54</f>
        <v>0.014051487388641218</v>
      </c>
    </row>
    <row r="34" spans="1:8" ht="12.75">
      <c r="A34" s="56" t="s">
        <v>89</v>
      </c>
      <c r="C34" s="12">
        <v>2248.8</v>
      </c>
      <c r="D34" s="107">
        <f>C34/C54</f>
        <v>0.005528395963739938</v>
      </c>
      <c r="E34" s="86">
        <v>3234</v>
      </c>
      <c r="F34" s="107">
        <f>E34/E54</f>
        <v>0.00766645015385053</v>
      </c>
      <c r="G34" s="86">
        <v>2000</v>
      </c>
      <c r="H34" s="107">
        <f>G34/G54</f>
        <v>0.0074425250999158995</v>
      </c>
    </row>
    <row r="35" spans="1:8" ht="12.75">
      <c r="A35" s="56" t="s">
        <v>11</v>
      </c>
      <c r="C35" s="16">
        <v>8043.4</v>
      </c>
      <c r="D35" s="146">
        <f>C35/C54</f>
        <v>0.01977370157183645</v>
      </c>
      <c r="E35" s="88">
        <v>7183</v>
      </c>
      <c r="F35" s="146">
        <f>E35/E54</f>
        <v>0.017027863777089782</v>
      </c>
      <c r="G35" s="88">
        <v>6344</v>
      </c>
      <c r="H35" s="146">
        <f>G35/G54</f>
        <v>0.023607689616933235</v>
      </c>
    </row>
    <row r="36" spans="1:8" ht="12.75">
      <c r="A36" s="57" t="s">
        <v>4</v>
      </c>
      <c r="C36" s="82">
        <f>SUM(C31:C35)</f>
        <v>25387.300000000003</v>
      </c>
      <c r="D36" s="108">
        <f>C36/C54</f>
        <v>0.06241152919346093</v>
      </c>
      <c r="E36" s="89">
        <f>SUM(E31:E35)</f>
        <v>27491</v>
      </c>
      <c r="F36" s="108">
        <f>E36/E54</f>
        <v>0.06516956746428723</v>
      </c>
      <c r="G36" s="89">
        <f>SUM(G31:G35)</f>
        <v>23850</v>
      </c>
      <c r="H36" s="108">
        <f>G36/G54</f>
        <v>0.0887521118164971</v>
      </c>
    </row>
    <row r="37" spans="1:8" ht="12.75">
      <c r="A37" s="58"/>
      <c r="C37" s="14"/>
      <c r="D37" s="100"/>
      <c r="E37" s="85"/>
      <c r="F37" s="100"/>
      <c r="G37" s="85"/>
      <c r="H37" s="100"/>
    </row>
    <row r="38" spans="1:8" ht="12.75">
      <c r="A38" s="63" t="s">
        <v>53</v>
      </c>
      <c r="C38" s="15"/>
      <c r="D38" s="98"/>
      <c r="E38" s="86"/>
      <c r="F38" s="98"/>
      <c r="G38" s="86"/>
      <c r="H38" s="98"/>
    </row>
    <row r="39" spans="1:8" ht="12.75">
      <c r="A39" s="56" t="s">
        <v>54</v>
      </c>
      <c r="C39" s="11">
        <v>39700.4</v>
      </c>
      <c r="D39" s="106">
        <f>C39/C54</f>
        <v>0.09759851081415022</v>
      </c>
      <c r="E39" s="87">
        <v>25860</v>
      </c>
      <c r="F39" s="106">
        <f>E39/E54</f>
        <v>0.061303154291457856</v>
      </c>
      <c r="G39" s="87">
        <v>17690</v>
      </c>
      <c r="H39" s="106">
        <f>G39/G54</f>
        <v>0.06582913450875613</v>
      </c>
    </row>
    <row r="40" spans="1:8" ht="12.75">
      <c r="A40" s="56" t="s">
        <v>69</v>
      </c>
      <c r="C40" s="12">
        <v>11119.1</v>
      </c>
      <c r="D40" s="107">
        <f>C40/C54</f>
        <v>0.027334928655469912</v>
      </c>
      <c r="E40" s="86">
        <v>32642</v>
      </c>
      <c r="F40" s="107">
        <f>E40/E54</f>
        <v>0.07738041617872264</v>
      </c>
      <c r="G40" s="86">
        <v>18024</v>
      </c>
      <c r="H40" s="107">
        <f>G40/G54</f>
        <v>0.06707203620044208</v>
      </c>
    </row>
    <row r="41" spans="1:8" ht="12.75">
      <c r="A41" s="56" t="s">
        <v>55</v>
      </c>
      <c r="C41" s="12">
        <v>5636</v>
      </c>
      <c r="D41" s="107">
        <f>C41/C54</f>
        <v>0.013855407173442854</v>
      </c>
      <c r="E41" s="86">
        <v>5905</v>
      </c>
      <c r="F41" s="107">
        <f>E41/E54</f>
        <v>0.013998264736699871</v>
      </c>
      <c r="G41" s="86">
        <v>5903</v>
      </c>
      <c r="H41" s="107">
        <f>G41/G54</f>
        <v>0.021966612832401776</v>
      </c>
    </row>
    <row r="42" spans="1:8" ht="12.75">
      <c r="A42" s="56" t="s">
        <v>56</v>
      </c>
      <c r="C42" s="12">
        <v>16561.9</v>
      </c>
      <c r="D42" s="107">
        <f>C42/C54</f>
        <v>0.040715377584429245</v>
      </c>
      <c r="E42" s="86">
        <v>28948</v>
      </c>
      <c r="F42" s="107">
        <f>E42/E54</f>
        <v>0.06862350001659405</v>
      </c>
      <c r="G42" s="86">
        <v>21106</v>
      </c>
      <c r="H42" s="107">
        <f>G42/G54</f>
        <v>0.07854096737941249</v>
      </c>
    </row>
    <row r="43" spans="1:8" ht="12.75">
      <c r="A43" s="56" t="s">
        <v>141</v>
      </c>
      <c r="C43" s="12">
        <v>19074.1</v>
      </c>
      <c r="D43" s="107">
        <f>C43/C54</f>
        <v>0.046891309788319076</v>
      </c>
      <c r="E43" s="86">
        <v>19238</v>
      </c>
      <c r="F43" s="107">
        <f>E43/E54</f>
        <v>0.045605184928811535</v>
      </c>
      <c r="G43" s="86">
        <v>17873</v>
      </c>
      <c r="H43" s="107">
        <f>G43/G54</f>
        <v>0.06651012555539844</v>
      </c>
    </row>
    <row r="44" spans="1:8" ht="12.75">
      <c r="A44" s="56" t="s">
        <v>57</v>
      </c>
      <c r="C44" s="12">
        <v>3339.6</v>
      </c>
      <c r="D44" s="107">
        <f>C44/C54</f>
        <v>0.008209992511786684</v>
      </c>
      <c r="E44" s="86">
        <v>8342</v>
      </c>
      <c r="F44" s="107">
        <f>E44/E54</f>
        <v>0.01977536400229472</v>
      </c>
      <c r="G44" s="86">
        <v>980</v>
      </c>
      <c r="H44" s="107">
        <f>G44/G54</f>
        <v>0.003646837298958791</v>
      </c>
    </row>
    <row r="45" spans="1:8" ht="12.75">
      <c r="A45" s="56" t="s">
        <v>81</v>
      </c>
      <c r="C45" s="16">
        <v>2883.7</v>
      </c>
      <c r="D45" s="146">
        <f>C45/C54</f>
        <v>0.007089218890357905</v>
      </c>
      <c r="E45" s="88">
        <v>3680</v>
      </c>
      <c r="F45" s="146">
        <f>E45/E54</f>
        <v>0.008723728066224476</v>
      </c>
      <c r="G45" s="88">
        <v>1527</v>
      </c>
      <c r="H45" s="146">
        <f>G45/G54</f>
        <v>0.005682367913785789</v>
      </c>
    </row>
    <row r="46" spans="1:8" ht="12.75">
      <c r="A46" s="57" t="s">
        <v>4</v>
      </c>
      <c r="C46" s="83">
        <f>SUM(C39:C45)</f>
        <v>98314.8</v>
      </c>
      <c r="D46" s="108">
        <f>C46/C54</f>
        <v>0.2416947454179559</v>
      </c>
      <c r="E46" s="90">
        <f>SUM(E39:E45)</f>
        <v>124615</v>
      </c>
      <c r="F46" s="108">
        <f>E46/E54</f>
        <v>0.29540961222080514</v>
      </c>
      <c r="G46" s="89">
        <f>SUM(G39:G45)</f>
        <v>83103</v>
      </c>
      <c r="H46" s="108">
        <f>G46/G54</f>
        <v>0.3092480816891555</v>
      </c>
    </row>
    <row r="47" spans="1:8" ht="12.75">
      <c r="A47" s="58"/>
      <c r="C47" s="14"/>
      <c r="D47" s="100"/>
      <c r="E47" s="85"/>
      <c r="F47" s="100"/>
      <c r="G47" s="85"/>
      <c r="H47" s="100"/>
    </row>
    <row r="48" spans="1:8" ht="12.75">
      <c r="A48" s="63" t="s">
        <v>129</v>
      </c>
      <c r="C48" s="21">
        <v>8118.1</v>
      </c>
      <c r="D48" s="110">
        <f>C48/C54</f>
        <v>0.019957342259532725</v>
      </c>
      <c r="E48" s="73">
        <v>-680</v>
      </c>
      <c r="F48" s="110">
        <f>E48/E54</f>
        <v>-0.0016119932296284356</v>
      </c>
      <c r="G48" s="73">
        <v>3083</v>
      </c>
      <c r="H48" s="110">
        <f>G48/G54</f>
        <v>0.011472652441520358</v>
      </c>
    </row>
    <row r="49" spans="1:8" ht="12.75">
      <c r="A49" s="61" t="s">
        <v>128</v>
      </c>
      <c r="C49" s="257"/>
      <c r="D49" s="258"/>
      <c r="E49" s="259"/>
      <c r="F49" s="258"/>
      <c r="G49" s="259" t="s">
        <v>144</v>
      </c>
      <c r="H49" s="258"/>
    </row>
    <row r="50" spans="1:8" ht="12.75">
      <c r="A50" s="269"/>
      <c r="C50" s="257"/>
      <c r="D50" s="258"/>
      <c r="E50" s="259"/>
      <c r="F50" s="258"/>
      <c r="G50" s="259"/>
      <c r="H50" s="258"/>
    </row>
    <row r="51" spans="1:8" ht="12.75">
      <c r="A51" s="63" t="s">
        <v>148</v>
      </c>
      <c r="C51" s="270">
        <v>1725.9</v>
      </c>
      <c r="D51" s="271"/>
      <c r="E51" s="272">
        <v>2411</v>
      </c>
      <c r="F51" s="271"/>
      <c r="G51" s="272">
        <v>0</v>
      </c>
      <c r="H51" s="271"/>
    </row>
    <row r="52" spans="1:8" ht="12.75">
      <c r="A52" s="61" t="s">
        <v>149</v>
      </c>
      <c r="C52" s="82">
        <v>21279.6</v>
      </c>
      <c r="D52" s="108"/>
      <c r="E52" s="89">
        <v>13107</v>
      </c>
      <c r="F52" s="108"/>
      <c r="G52" s="89">
        <v>13107</v>
      </c>
      <c r="H52" s="108"/>
    </row>
    <row r="53" spans="1:8" ht="12.75">
      <c r="A53" s="58"/>
      <c r="C53" s="14"/>
      <c r="D53" s="100"/>
      <c r="E53" s="85"/>
      <c r="F53" s="100"/>
      <c r="G53" s="85"/>
      <c r="H53" s="100"/>
    </row>
    <row r="54" spans="1:8" ht="15">
      <c r="A54" s="65" t="s">
        <v>40</v>
      </c>
      <c r="C54" s="273">
        <f>SUM(C48+C46+C36+C28+C22+C14+C8+C6+C51+C52)</f>
        <v>406772.6</v>
      </c>
      <c r="D54" s="110">
        <f>SUM(D48+D46+D36+D28+D22+D14+D8+D6)</f>
        <v>0.9434438307791626</v>
      </c>
      <c r="E54" s="273">
        <f>SUM(E48+E46+E36+E28+E22+E14+E8+E6+E51+E52)</f>
        <v>421838</v>
      </c>
      <c r="F54" s="110">
        <f>SUM(F48+F46+F36+F28+F22+F14+F8+F6)</f>
        <v>0.9632133662685675</v>
      </c>
      <c r="G54" s="73">
        <f>SUM(G48+G46+G36+G28+G22+G14+G8+G6+G52)</f>
        <v>268726</v>
      </c>
      <c r="H54" s="110">
        <f>SUM(H48+H46+H36+H28+H22+H14+H8+H6)</f>
        <v>0.9512254117577011</v>
      </c>
    </row>
    <row r="55" spans="1:8" ht="12.75">
      <c r="A55" s="58"/>
      <c r="C55" s="14"/>
      <c r="D55" s="100"/>
      <c r="E55" s="14"/>
      <c r="F55" s="99"/>
      <c r="G55" s="14"/>
      <c r="H55" s="99"/>
    </row>
    <row r="56" spans="3:8" ht="12.75">
      <c r="C56" s="14"/>
      <c r="D56" s="100"/>
      <c r="E56" s="14"/>
      <c r="F56" s="99"/>
      <c r="G56" s="14"/>
      <c r="H56" s="99"/>
    </row>
    <row r="57" spans="3:8" ht="12.75">
      <c r="C57" s="14"/>
      <c r="D57" s="100"/>
      <c r="E57" s="14"/>
      <c r="F57" s="99"/>
      <c r="G57" s="14"/>
      <c r="H57" s="99"/>
    </row>
    <row r="58" spans="3:8" ht="12.75">
      <c r="C58" s="14"/>
      <c r="D58" s="100"/>
      <c r="E58" s="14"/>
      <c r="F58" s="99"/>
      <c r="G58" s="14"/>
      <c r="H58" s="99"/>
    </row>
    <row r="59" spans="3:8" ht="12.75">
      <c r="C59" s="14"/>
      <c r="D59" s="100"/>
      <c r="E59" s="14"/>
      <c r="F59" s="99"/>
      <c r="G59" s="14"/>
      <c r="H59" s="99"/>
    </row>
    <row r="60" spans="3:8" ht="12.75">
      <c r="C60" s="14"/>
      <c r="D60" s="100"/>
      <c r="E60" s="14"/>
      <c r="F60" s="99"/>
      <c r="G60" s="14"/>
      <c r="H60" s="99"/>
    </row>
    <row r="61" spans="3:8" ht="12.75">
      <c r="C61" s="14"/>
      <c r="D61" s="100"/>
      <c r="E61" s="14"/>
      <c r="F61" s="99"/>
      <c r="H61" s="99"/>
    </row>
    <row r="62" spans="3:8" ht="12.75">
      <c r="C62" s="14"/>
      <c r="D62" s="100"/>
      <c r="E62" s="14"/>
      <c r="F62" s="99"/>
      <c r="H62" s="99"/>
    </row>
    <row r="63" spans="3:8" ht="12.75">
      <c r="C63" s="14"/>
      <c r="D63" s="100"/>
      <c r="E63" s="14"/>
      <c r="F63" s="99"/>
      <c r="H63" s="99"/>
    </row>
    <row r="64" spans="4:8" ht="12.75">
      <c r="D64" s="100"/>
      <c r="E64" s="14"/>
      <c r="F64" s="99"/>
      <c r="H64" s="99"/>
    </row>
    <row r="65" spans="4:8" ht="12.75">
      <c r="D65" s="52"/>
      <c r="F65" s="99"/>
      <c r="H65" s="99"/>
    </row>
    <row r="66" spans="6:8" ht="12.75">
      <c r="F66" s="99"/>
      <c r="H66" s="99"/>
    </row>
    <row r="67" ht="12.75">
      <c r="F67" s="99"/>
    </row>
    <row r="68" ht="12.75">
      <c r="F68" s="99"/>
    </row>
    <row r="69" ht="12.75">
      <c r="F69" s="99"/>
    </row>
    <row r="70" ht="12.75">
      <c r="F70" s="9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2011-11-29T15:21:46Z</cp:lastPrinted>
  <dcterms:created xsi:type="dcterms:W3CDTF">2007-11-20T07:12:19Z</dcterms:created>
  <dcterms:modified xsi:type="dcterms:W3CDTF">2011-11-29T15:21:49Z</dcterms:modified>
  <cp:category/>
  <cp:version/>
  <cp:contentType/>
  <cp:contentStatus/>
</cp:coreProperties>
</file>