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0"/>
  </bookViews>
  <sheets>
    <sheet name="rekapitulace" sheetId="1" r:id="rId1"/>
    <sheet name="běžný" sheetId="2" r:id="rId2"/>
    <sheet name="kapitálový" sheetId="3" r:id="rId3"/>
    <sheet name="financování" sheetId="4" r:id="rId4"/>
    <sheet name="investice pod čarou " sheetId="5" r:id="rId5"/>
  </sheets>
  <definedNames>
    <definedName name="_xlnm._FilterDatabase" localSheetId="1" hidden="1">'běžný'!$B$1:$B$3094</definedName>
    <definedName name="_xlnm._FilterDatabase" localSheetId="2" hidden="1">'kapitálový'!$B$1:$B$210</definedName>
    <definedName name="_xlnm.Print_Titles" localSheetId="1">'běžný'!$1:$2</definedName>
    <definedName name="_xlnm.Print_Titles" localSheetId="2">'kapitálový'!$1:$2</definedName>
    <definedName name="_xlnm.Print_Area" localSheetId="1">'běžný'!$A$1:$O$1102</definedName>
    <definedName name="_xlnm.Print_Area" localSheetId="2">'kapitálový'!$A$1:$O$187</definedName>
  </definedNames>
  <calcPr fullCalcOnLoad="1"/>
</workbook>
</file>

<file path=xl/sharedStrings.xml><?xml version="1.0" encoding="utf-8"?>
<sst xmlns="http://schemas.openxmlformats.org/spreadsheetml/2006/main" count="1325" uniqueCount="1060">
  <si>
    <t>cestovné - tuzemské</t>
  </si>
  <si>
    <t>cestovné - zahraniční</t>
  </si>
  <si>
    <t>služby IT (včetně povinných atestů)</t>
  </si>
  <si>
    <t>JDSHO - nákup služeb (zdr.prohlídky,...)</t>
  </si>
  <si>
    <t>nákup služeb - kontejner.stání,...</t>
  </si>
  <si>
    <t>neinv.příspěvek Sbor církve bratrské</t>
  </si>
  <si>
    <t>neinv.příspěvek - Medvědí vánoce</t>
  </si>
  <si>
    <t>nákup domů</t>
  </si>
  <si>
    <t>Městský zpravodaj - příjem z inzerce</t>
  </si>
  <si>
    <t>dotace ČKRF - na vlastní podíl k dotaci z ROP</t>
  </si>
  <si>
    <t>rezerva na záštity (formou příspěvku)</t>
  </si>
  <si>
    <t>strategický plán - nákup služeb</t>
  </si>
  <si>
    <t>Program podpory zahr.spolupráce - celkem</t>
  </si>
  <si>
    <t>Program podpory soc.sl.-Kom.plán celkem</t>
  </si>
  <si>
    <t>Program podpory soc.služeb - Kom.plán.-rezerva</t>
  </si>
  <si>
    <t>SK Badminton - dot. na provoz</t>
  </si>
  <si>
    <t>Podpora sociál.služeb - rezerva</t>
  </si>
  <si>
    <t>Podpora sociál.služeb - celkem</t>
  </si>
  <si>
    <t>příjmy z pronájmu pozemků</t>
  </si>
  <si>
    <t>pronájem nebyt.prostor - celkem</t>
  </si>
  <si>
    <t>odstupné</t>
  </si>
  <si>
    <t>reko kanalizací - Plán obnovy</t>
  </si>
  <si>
    <t>rekreační zóna Horní Brána</t>
  </si>
  <si>
    <t>el.energie - Nové Spolí</t>
  </si>
  <si>
    <t>oprava a údržba majetku - SUPŠ+SZŠ</t>
  </si>
  <si>
    <t>nákup služeb vč.mandátní odměny</t>
  </si>
  <si>
    <t xml:space="preserve">celkem </t>
  </si>
  <si>
    <t>poplatky za uložení odpadů</t>
  </si>
  <si>
    <t xml:space="preserve">neinv.dotace provozovateli </t>
  </si>
  <si>
    <t>přísp.na maturit.ples - SUPŠ +Gymnázium.</t>
  </si>
  <si>
    <t>nájem kamery</t>
  </si>
  <si>
    <t>ZŠ Plešivec - reko víceúčelového hřiště</t>
  </si>
  <si>
    <t>SF - ošatné - oddávající zastupitelé</t>
  </si>
  <si>
    <t>věcné dary - dětský domov</t>
  </si>
  <si>
    <t>pronájem movitých věcí</t>
  </si>
  <si>
    <t>prodej elektroodpadu</t>
  </si>
  <si>
    <t>přísp.na maturit.ples - SZŠ a SOU Tavírna</t>
  </si>
  <si>
    <t>odvody na sociální zabezpečení</t>
  </si>
  <si>
    <t>DNPC sociální služba - celkem</t>
  </si>
  <si>
    <t>revitalizace Městského parku - CZ</t>
  </si>
  <si>
    <t>N/Z</t>
  </si>
  <si>
    <t>vratka DPH při odpočtu v běžném roce</t>
  </si>
  <si>
    <t>autobusové zastávky</t>
  </si>
  <si>
    <t>38/1</t>
  </si>
  <si>
    <t>odvody na SP</t>
  </si>
  <si>
    <t>odvody na ZP</t>
  </si>
  <si>
    <t>Správa VaK sítě (vypořádání ztráty 2007,2008)</t>
  </si>
  <si>
    <t>příjmy z KÚ z poskyt.sociál. služby</t>
  </si>
  <si>
    <t>Domov pro matky s dětmi - celkem</t>
  </si>
  <si>
    <t>správní poplatky (vodoprávní)</t>
  </si>
  <si>
    <t>nájem HW (servery, switche,...)</t>
  </si>
  <si>
    <r>
      <t xml:space="preserve">ostatní služby </t>
    </r>
    <r>
      <rPr>
        <sz val="8"/>
        <rFont val="Arial CE"/>
        <family val="0"/>
      </rPr>
      <t>(parkovné, tisky, zdr.prohl...)</t>
    </r>
  </si>
  <si>
    <t>nákup služeb ost. ( odpady,… )</t>
  </si>
  <si>
    <t>hrobová místa - příjem ze služeb</t>
  </si>
  <si>
    <t>hrobová místa - pronájem</t>
  </si>
  <si>
    <r>
      <t>nákup DHDM</t>
    </r>
    <r>
      <rPr>
        <b/>
        <sz val="9"/>
        <rFont val="Arial CE"/>
        <family val="0"/>
      </rPr>
      <t xml:space="preserve"> (zbraně,botičky,vysílačky,...)</t>
    </r>
  </si>
  <si>
    <t>údržba dopravního značení</t>
  </si>
  <si>
    <t>psí útulek</t>
  </si>
  <si>
    <t>kapitálové příjmy a investiční dotace</t>
  </si>
  <si>
    <t>servisní a mater.smlouvy-kopírky</t>
  </si>
  <si>
    <t>úroky z úvěru - kontokorentní úvěr</t>
  </si>
  <si>
    <t>Sociální fond - výdaje celkem</t>
  </si>
  <si>
    <t>správní poplatek (z tomboly, …)</t>
  </si>
  <si>
    <t>údržba a rozvoz odpad.nádob</t>
  </si>
  <si>
    <t>ostatní výdaje na sociální účely</t>
  </si>
  <si>
    <t>zábory veř.prostr. - reklamní plochy</t>
  </si>
  <si>
    <t>parkovací karty</t>
  </si>
  <si>
    <t>opravy vozů, zařízení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</si>
  <si>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</si>
  <si>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</si>
  <si>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</si>
  <si>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</si>
  <si>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</si>
  <si>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</si>
  <si>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klášter - pitná voda</t>
  </si>
  <si>
    <t>klášter - elektrická energie</t>
  </si>
  <si>
    <t>klášter - nákup materiálu</t>
  </si>
  <si>
    <t>klášter - telefony</t>
  </si>
  <si>
    <t>klášter - celkem</t>
  </si>
  <si>
    <t>Rekapitulace :</t>
  </si>
  <si>
    <t>krizové pracoviště - vybavení</t>
  </si>
  <si>
    <t>JDSHO - technické vybavení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</si>
  <si>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</si>
  <si>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</si>
  <si>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</si>
  <si>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</si>
  <si>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</si>
  <si>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</si>
  <si>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</si>
  <si>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</si>
  <si>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</si>
  <si>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</si>
  <si>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nepeněž.plnění nájmu - nebyt.prost.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</si>
  <si>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</si>
  <si>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</si>
  <si>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</si>
  <si>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</si>
  <si>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</si>
  <si>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</si>
  <si>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</si>
  <si>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</si>
  <si>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</si>
  <si>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</si>
  <si>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</si>
  <si>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</si>
  <si>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</si>
  <si>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</si>
  <si>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</si>
  <si>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</si>
  <si>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</si>
  <si>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povinné pojistné na úrazové pojištění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</si>
  <si>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</si>
  <si>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</si>
  <si>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</si>
  <si>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</si>
  <si>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</si>
  <si>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t>krizové řízení - rezerva nákup služeb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</si>
  <si>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</si>
  <si>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</si>
  <si>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</si>
  <si>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</si>
  <si>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</si>
  <si>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</si>
  <si>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</si>
  <si>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</si>
  <si>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</si>
  <si>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</si>
  <si>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</si>
  <si>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příjem z reklamy</t>
  </si>
  <si>
    <t>věcné břemeno - příjem</t>
  </si>
  <si>
    <t>výdaje za věcná břemena</t>
  </si>
  <si>
    <t>rekonstrukce Prelatura ( elektr.+EZS )</t>
  </si>
  <si>
    <t>Partnerská  města - dětské sport.hry</t>
  </si>
  <si>
    <t>reko WC + zázemí na děts.dopr.hřišti DDM</t>
  </si>
  <si>
    <t>Městské divadlo - protipožární opatření</t>
  </si>
  <si>
    <t>rekonstrukce parkoviště - sídliště Mír</t>
  </si>
  <si>
    <t xml:space="preserve">programové vybavení </t>
  </si>
  <si>
    <t>zasíťování ODSH</t>
  </si>
  <si>
    <t xml:space="preserve">spotřební materiál IT </t>
  </si>
  <si>
    <t>nákup služeb (catering,...)</t>
  </si>
  <si>
    <t>údržba veřejné zeleně</t>
  </si>
  <si>
    <t>periodické revize</t>
  </si>
  <si>
    <t>sankční poplatky - prodej domů</t>
  </si>
  <si>
    <t>příspěvek pro ČSAD - důchodci</t>
  </si>
  <si>
    <t>rozšíření sítě cyklostezek</t>
  </si>
  <si>
    <t>Rekonstrukce objektu Špičák 114 (na soc.služby,...)</t>
  </si>
  <si>
    <t>Rekreační zóna Horní Brána</t>
  </si>
  <si>
    <t>Revitalizace městského parku a jižních teras - II.etapa (vlastní podíl)</t>
  </si>
  <si>
    <t>Areál bývalých kasáren Vyšný - řešení území (ZTV, ...)</t>
  </si>
  <si>
    <t>Pokračování realizace "Komplexního projektu reko komunikací a IS" - vl.podíl</t>
  </si>
  <si>
    <t>Regenerace panelových sídlišť (Za Nádražím, Plešivec, ...)</t>
  </si>
  <si>
    <t>Nový Dům pro seniory nebo DPS</t>
  </si>
  <si>
    <t>Revitalizace parku Jelení zahrada - PD</t>
  </si>
  <si>
    <t>Potřeby městského úřadu</t>
  </si>
  <si>
    <t>nájemné - Azylové bydlení</t>
  </si>
  <si>
    <t>nákup materiálu ost.</t>
  </si>
  <si>
    <t>Azylové bydlení - celkem</t>
  </si>
  <si>
    <t>Program podpory kultury - celkem</t>
  </si>
  <si>
    <t>pohonné hmoty</t>
  </si>
  <si>
    <t>DPS - přijaté dary</t>
  </si>
  <si>
    <t>klášter - pohonné hmoty a maziva</t>
  </si>
  <si>
    <t>98116</t>
  </si>
  <si>
    <t>JDSHO - refundace mzdy</t>
  </si>
  <si>
    <t>nákup služeb - ostatní odpady (kult.akce,...)</t>
  </si>
  <si>
    <t>ruční úklid komunikací (včetně vpustí)</t>
  </si>
  <si>
    <t>Internet připojení</t>
  </si>
  <si>
    <t>příspěvek obci Malovice po povodních</t>
  </si>
  <si>
    <t>JDSHO odvody na SZP z refundace</t>
  </si>
  <si>
    <t>MŠ celkem</t>
  </si>
  <si>
    <t>ZŠ celkem</t>
  </si>
  <si>
    <t>veřejná WC - teplo</t>
  </si>
  <si>
    <t>přijaté pojistné náhrady</t>
  </si>
  <si>
    <t>úroky z úvěru - investice 2006</t>
  </si>
  <si>
    <t>autoškola - příjem za zkoušky</t>
  </si>
  <si>
    <t>konzult.,poradens.a práv.služby</t>
  </si>
  <si>
    <t>nákup ošacení</t>
  </si>
  <si>
    <t>nákup služeb - Prokyšův sál</t>
  </si>
  <si>
    <t>nákup služeb - sběrný dvůr</t>
  </si>
  <si>
    <t>zimní pohotovost a dispečink SM</t>
  </si>
  <si>
    <t>automateriál</t>
  </si>
  <si>
    <t>mediální prezentace-pohoštění</t>
  </si>
  <si>
    <t>klášter - teplo</t>
  </si>
  <si>
    <t xml:space="preserve"> </t>
  </si>
  <si>
    <t>Dobrovolný svazek obcí Vltava</t>
  </si>
  <si>
    <t>kopírovací stroje</t>
  </si>
  <si>
    <t>správní poplatky - povolení splátek</t>
  </si>
  <si>
    <t>kolky</t>
  </si>
  <si>
    <t>dálniční známky v ČR (9 aut)</t>
  </si>
  <si>
    <t>dálniční známky do zahraničí (2 auta)</t>
  </si>
  <si>
    <t>konzult., poradenské a právní služby</t>
  </si>
  <si>
    <t>plnění rozpočtu  k 31.10.2010</t>
  </si>
  <si>
    <t>teplo - nebyt.prostory (temperování)</t>
  </si>
  <si>
    <t>sběr a svoz komunálních odpadů</t>
  </si>
  <si>
    <t>sběr a svoz nebezpečných odpadů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</si>
  <si>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</si>
  <si>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</si>
  <si>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</si>
  <si>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</si>
  <si>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</si>
  <si>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</si>
  <si>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</si>
  <si>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</si>
  <si>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</si>
  <si>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</si>
  <si>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</si>
  <si>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daně a poplatky (daň z převodu nem.,...)</t>
  </si>
  <si>
    <t>JDSHO celkem</t>
  </si>
  <si>
    <t>voda - Nové Spolí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</si>
  <si>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</si>
  <si>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</si>
  <si>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</si>
  <si>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</si>
  <si>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</si>
  <si>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</si>
  <si>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</si>
  <si>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</si>
  <si>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</si>
  <si>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</si>
  <si>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</si>
  <si>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</si>
  <si>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PD - reko MK a IS Latrán - komunikace</t>
  </si>
  <si>
    <t>PD - reko MK a IS Latrán - vodovod</t>
  </si>
  <si>
    <t>PD - reko MK a IS Latrán - kanalizace</t>
  </si>
  <si>
    <t>PD - reko MK a IS Latrán - ostatní (VO,opěr.zdi,...)</t>
  </si>
  <si>
    <t>PD - reko MK a IS Horní Plešivec - komunikace</t>
  </si>
  <si>
    <t>PD - reko MK a IS Horní Plešivec - vodovod</t>
  </si>
  <si>
    <t>PD - reko MK a IS Horní Plešivec - kanalizace</t>
  </si>
  <si>
    <t>PD - reko MK a IS Horní Plešivec - ostatní (VO,opěr.zdi,...)</t>
  </si>
  <si>
    <t>PD - reko MK a IS Krásné údolí - komunikace</t>
  </si>
  <si>
    <t>PD - reko MK a IS Krásné údolí - vodovod</t>
  </si>
  <si>
    <t>PD - reko MK a IS Krásné údolí - kanalizace</t>
  </si>
  <si>
    <t>PD - reko MK a IS Krásné údolí - ostatní (VO,opěr.zdi,...)</t>
  </si>
  <si>
    <t>PD - reko MK a IS Vyšný, Nádraží - komunikace</t>
  </si>
  <si>
    <t>PD - reko MK a IS Vyšný, Nádraží - vodovod</t>
  </si>
  <si>
    <t>PD - reko MK a IS Vyšný, Nádraží - kanalizace</t>
  </si>
  <si>
    <t>PD - reko MK a IS Vyšný, Nádraží - ostatní (VO,opěr.zdi,...)</t>
  </si>
  <si>
    <t>PD - reko MK a IS Horní Brána - komunikace</t>
  </si>
  <si>
    <t>PD - reko MK a IS Horní Brána - vodovod</t>
  </si>
  <si>
    <t>PD - reko MK a IS Horní Brána - kanalizace</t>
  </si>
  <si>
    <t>PD - reko MK a IS Horní Brána - ostatní (VO,opěrné zdi,… )</t>
  </si>
  <si>
    <t>PD - reko MK a IS Skalka - komunikace</t>
  </si>
  <si>
    <t>PD - reko MK a IS Skalka - vodovod</t>
  </si>
  <si>
    <t>PD - reko MK a IS Skalka - kanalizace</t>
  </si>
  <si>
    <t>PD - reko MK a IS Skalka - ostatní (VO,opěrné zdi,… )</t>
  </si>
  <si>
    <t>PD - reko MK a IS Vyšný - komunikace</t>
  </si>
  <si>
    <t>PD - reko MK a IS Vyšný - kanalizace</t>
  </si>
  <si>
    <t>PD - reko MK a IS Potoční - komunikace</t>
  </si>
  <si>
    <t>PD - reko MK a IS Potoční - vodovod</t>
  </si>
  <si>
    <t>PD - reko MK a IS Potoční - kanalizace</t>
  </si>
  <si>
    <t>PD reko MK a IS Potoční -ostatní (VO,opěrné zdi,… )</t>
  </si>
  <si>
    <t>PD - reko MK a IS Za Jitonou - komunikace</t>
  </si>
  <si>
    <t>PD - reko MK a IS Za Jitonou - kanalizace</t>
  </si>
  <si>
    <t>PD - reko MK a IS Za Plevnem - komunikace</t>
  </si>
  <si>
    <t>PD - reko MK a IS Za Plevnem - vodovod</t>
  </si>
  <si>
    <t>PD - reko MK a IS Za Plevnem - kanalizace</t>
  </si>
  <si>
    <t>PD - reko MK a IS Za Plevnem - ostatní (VO,opěrné zdi,… )</t>
  </si>
  <si>
    <t xml:space="preserve">rezerva na opravy majetku - SŠ </t>
  </si>
  <si>
    <t>vánoční výzdoba města</t>
  </si>
  <si>
    <t>Reko mostu MÚK u kina - nezpůs.výdaje</t>
  </si>
  <si>
    <t>státní a zahraniční návštěvy</t>
  </si>
  <si>
    <t>ostatní výdaje</t>
  </si>
  <si>
    <t>dovybavení, obnova IT</t>
  </si>
  <si>
    <t>náklady řízení</t>
  </si>
  <si>
    <t>ZŠ Plešivec - příspěvek (pokles podlah, trhliny)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</si>
  <si>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</si>
  <si>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</si>
  <si>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</si>
  <si>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</si>
  <si>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</si>
  <si>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</si>
  <si>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</si>
  <si>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</si>
  <si>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</si>
  <si>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</si>
  <si>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</si>
  <si>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</si>
  <si>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</si>
  <si>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</si>
  <si>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</si>
  <si>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</si>
  <si>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</si>
  <si>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</si>
  <si>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</si>
  <si>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</si>
  <si>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ODBOR SPRÁVY MAJETKU</t>
  </si>
  <si>
    <t>nákup služeb</t>
  </si>
  <si>
    <t>pronájmy pozemků</t>
  </si>
  <si>
    <t>dotace na volby do ZM a senátu</t>
  </si>
  <si>
    <t>volby do ZM a senátu - celkem</t>
  </si>
  <si>
    <t>neinv.dot.Mze - meliorační dřeviny</t>
  </si>
  <si>
    <t>meliorační a zpevňující dřeviny</t>
  </si>
  <si>
    <t>příjmy z poskyt.služeb - GIS</t>
  </si>
  <si>
    <t>ostatní úroky</t>
  </si>
  <si>
    <t>neinv.transf.PO na meliorač.dřeviny</t>
  </si>
  <si>
    <t>platy zaměstnanců - CZ</t>
  </si>
  <si>
    <t>platy zaměstnanců - EU</t>
  </si>
  <si>
    <t>odvody na SP - CZ</t>
  </si>
  <si>
    <t>odvody na ZP - EU</t>
  </si>
  <si>
    <t>odvody na SP - EU</t>
  </si>
  <si>
    <t>odvody na ZP - CZ</t>
  </si>
  <si>
    <t>správa hřbitova</t>
  </si>
  <si>
    <t>čištění splaškové kanalizace</t>
  </si>
  <si>
    <t>Pronájem - VaK sítě</t>
  </si>
  <si>
    <t>STAVEBNÍ ÚŘAD</t>
  </si>
  <si>
    <t>správní poplatky</t>
  </si>
  <si>
    <t>pokuty</t>
  </si>
  <si>
    <t>SÚ - CELKEM</t>
  </si>
  <si>
    <t>ozeleňovací práce ve městě</t>
  </si>
  <si>
    <t>lesní hospodářství mimořádné</t>
  </si>
  <si>
    <t>kontrola lovu</t>
  </si>
  <si>
    <t>pojištění majetku - přijaté vratky</t>
  </si>
  <si>
    <t>SFŽP - inv.dotace sanace skály sv.Duch</t>
  </si>
  <si>
    <t>ERDF - inv.dotace sanace skály sv. Duch</t>
  </si>
  <si>
    <t>správní poplatek - pořiz.kopií</t>
  </si>
  <si>
    <t>ÚP - přijatý investiční dar</t>
  </si>
  <si>
    <t>vzdělávání eGON - nákup DDHM</t>
  </si>
  <si>
    <t>technolog.centrum ORP - z dotace</t>
  </si>
  <si>
    <t xml:space="preserve">správní poplatek </t>
  </si>
  <si>
    <t>popl.za znečišť. život.prostř.</t>
  </si>
  <si>
    <t xml:space="preserve">pokuty 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</si>
  <si>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</si>
  <si>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</si>
  <si>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</si>
  <si>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</si>
  <si>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</si>
  <si>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splátky úvěrů (financování)</t>
  </si>
  <si>
    <t>kontejner.šatny, rolbárna, zázemí obsluhy, WC veřejnost - ZS (dofinancování)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</si>
  <si>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</si>
  <si>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</si>
  <si>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</si>
  <si>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</si>
  <si>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</si>
  <si>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</si>
  <si>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</si>
  <si>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STAROSTA +  MÍSTOSTAR.</t>
  </si>
  <si>
    <t>reprefond starosty</t>
  </si>
  <si>
    <t>STAR.+ MÍSTOSTAR. CELKEM</t>
  </si>
  <si>
    <t>ZM, RM, VÝBORY, KOMISE</t>
  </si>
  <si>
    <t>odměny členům</t>
  </si>
  <si>
    <t>ZM, RM, VÝB., KOM. - CELKEM</t>
  </si>
  <si>
    <t>úroky - příjem</t>
  </si>
  <si>
    <t>org.</t>
  </si>
  <si>
    <t>psí útulek - dary</t>
  </si>
  <si>
    <t>RZ 1/01</t>
  </si>
  <si>
    <t>RZ 1/04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</si>
  <si>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</si>
  <si>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</si>
  <si>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</si>
  <si>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</si>
  <si>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</si>
  <si>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</si>
  <si>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</si>
  <si>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</si>
  <si>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čištění ulic a zimní údržba komunikací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</si>
  <si>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</si>
  <si>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</si>
  <si>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</si>
  <si>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</si>
  <si>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</si>
  <si>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</si>
  <si>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</si>
  <si>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</si>
  <si>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</si>
  <si>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</si>
  <si>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</si>
  <si>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</si>
  <si>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</si>
  <si>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</si>
  <si>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</si>
  <si>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</si>
  <si>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</si>
  <si>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</si>
  <si>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</si>
  <si>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knihy, učební pomůcky, tisk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</si>
  <si>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</si>
  <si>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</si>
  <si>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</si>
  <si>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</si>
  <si>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</si>
  <si>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</si>
  <si>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</si>
  <si>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</si>
  <si>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</si>
  <si>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</si>
  <si>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</si>
  <si>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</si>
  <si>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</si>
  <si>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</si>
  <si>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</si>
  <si>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</si>
  <si>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pronájem - zahrádky</t>
  </si>
  <si>
    <t>pronájem - pozemky</t>
  </si>
  <si>
    <t>pronájem - kolektor</t>
  </si>
  <si>
    <t>voda</t>
  </si>
  <si>
    <t>MŠ T.G.M - příspěvky</t>
  </si>
  <si>
    <t>MŠ Za soudem- příspěvky</t>
  </si>
  <si>
    <t>modernizace sběrného dvora</t>
  </si>
  <si>
    <t>MŠ Plešivec 279- příspěvky</t>
  </si>
  <si>
    <t>MŠ Vyšehrad - příspěvky</t>
  </si>
  <si>
    <t>MŠ Tavírna - příspěvky</t>
  </si>
  <si>
    <t>vl.podíl k ROP</t>
  </si>
  <si>
    <t>prodej domů</t>
  </si>
  <si>
    <t>Rekonstr.mostu MÚK u kina - inv.úroky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</si>
  <si>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</si>
  <si>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</si>
  <si>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</si>
  <si>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</si>
  <si>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</si>
  <si>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ZŠ Za Nádražím - doplnění nábytku</t>
  </si>
  <si>
    <t>příspěvek na indviduální dopravu</t>
  </si>
  <si>
    <t>příspěvek na zvláštní pomůcky</t>
  </si>
  <si>
    <t>příspěvek na provoz motor. vozidla</t>
  </si>
  <si>
    <t>sociální dávky -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</si>
  <si>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</si>
  <si>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</si>
  <si>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</si>
  <si>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</si>
  <si>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</si>
  <si>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</si>
  <si>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</si>
  <si>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</si>
  <si>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</si>
  <si>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</si>
  <si>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</si>
  <si>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</si>
  <si>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</si>
  <si>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</si>
  <si>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</si>
  <si>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jednorázové projekty</t>
  </si>
  <si>
    <t>MŠ Plešivec 391 - celkem</t>
  </si>
  <si>
    <t>ZŠ T.G.M - celkem</t>
  </si>
  <si>
    <t>ZŠ Plešivec - celkem</t>
  </si>
  <si>
    <t>ZŠ Linecká - celkem</t>
  </si>
  <si>
    <t>ZŠ Nádraží - celkem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</si>
  <si>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</si>
  <si>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</si>
  <si>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</si>
  <si>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</si>
  <si>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</si>
  <si>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</si>
  <si>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OOV</t>
  </si>
  <si>
    <t>daň z VHČ města</t>
  </si>
  <si>
    <t>restaurování výklenkové kaple</t>
  </si>
  <si>
    <t>svaz tajemníků - členský poplatek</t>
  </si>
  <si>
    <t>dotované nájmy dle usnesení RM</t>
  </si>
  <si>
    <t>Budvar - nákup služeb</t>
  </si>
  <si>
    <t xml:space="preserve">ostatní osobní výdaje </t>
  </si>
  <si>
    <t>příjem z prodeje 2 aut</t>
  </si>
  <si>
    <t>Správa - VaK sítě</t>
  </si>
  <si>
    <t>REZERVA - Projektová dokumentace</t>
  </si>
  <si>
    <t>nákup DDHM ( 3 x car control )</t>
  </si>
  <si>
    <t>SLAVNOSTI MĚSTA - CELKEM</t>
  </si>
  <si>
    <t>Partnerská města  - celkem</t>
  </si>
  <si>
    <r>
      <t xml:space="preserve">nákup materiálu </t>
    </r>
    <r>
      <rPr>
        <sz val="8"/>
        <rFont val="Arial CE"/>
        <family val="0"/>
      </rPr>
      <t>(spotřební materiál  IT )</t>
    </r>
  </si>
  <si>
    <t>nákup služeb ( revize,..)</t>
  </si>
  <si>
    <t>nákup služeb ( inzerce,...)</t>
  </si>
  <si>
    <t>elektřina - nebyt.prostory -  AN</t>
  </si>
  <si>
    <t>odvoz odpadu - nebyt.prostory -  AN</t>
  </si>
  <si>
    <t>veřejná WC - nákup služeb Špičák</t>
  </si>
  <si>
    <t>oprava a údržba - ostatní nebyt.hospodář.</t>
  </si>
  <si>
    <t>oprava a údržba maj.- autobus.nádr.</t>
  </si>
  <si>
    <t>MŠ Plešivec 279 - oprava střechy</t>
  </si>
  <si>
    <t>nákup DHDM ( lavičky, odpadk.koše,. )</t>
  </si>
  <si>
    <t>peněžité dary - odměny manažerům</t>
  </si>
  <si>
    <t>Program podpory volnočas.aktivit - celkem</t>
  </si>
  <si>
    <t>Program podpory volnočas.aktivit - rezerva</t>
  </si>
  <si>
    <t>Program podpory sportu - celkem</t>
  </si>
  <si>
    <t>Centrum soc.služeb - neinv.příspěvek</t>
  </si>
  <si>
    <t>Osobní asistence - celkem</t>
  </si>
  <si>
    <t>Kostelní 163 - reko sociálního zařízení</t>
  </si>
  <si>
    <t>územní plán města - změny</t>
  </si>
  <si>
    <t>kolektor - statické zajištění podzem.prostor</t>
  </si>
  <si>
    <t>parkovací karty - zaměstnanci MěÚ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</si>
  <si>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</si>
  <si>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</si>
  <si>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</si>
  <si>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</si>
  <si>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</si>
  <si>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</si>
  <si>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</si>
  <si>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</si>
  <si>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oprava a údržba majetku - hřbitov</t>
  </si>
  <si>
    <t>opravy a údržba majetku - celkem</t>
  </si>
  <si>
    <t>ost. neinv.transfery obyvatelstvu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</si>
  <si>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</si>
  <si>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</si>
  <si>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</si>
  <si>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</si>
  <si>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</si>
  <si>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SF - příspěvek na penz. připojištění</t>
  </si>
  <si>
    <t>SF - finanční dary obyv.- výročí zaměst.</t>
  </si>
  <si>
    <t>výdaje spojené s realizací majetku</t>
  </si>
  <si>
    <t>opravy a údržba opěrných zdí</t>
  </si>
  <si>
    <t>příspěvek na opravu bezbar.bytu</t>
  </si>
  <si>
    <t>konzultační, poradenské a práv.služby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</si>
  <si>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</si>
  <si>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</si>
  <si>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</si>
  <si>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</si>
  <si>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</si>
  <si>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</si>
  <si>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</si>
  <si>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</si>
  <si>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</si>
  <si>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</si>
  <si>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</si>
  <si>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provoz kina</t>
  </si>
  <si>
    <t>vratky minulých let (přeplatky záloh)</t>
  </si>
  <si>
    <t>ostatní náhrady obyvatelstvu (prac.úrazy)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</si>
  <si>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</si>
  <si>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</si>
  <si>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</si>
  <si>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</si>
  <si>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</si>
  <si>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</si>
  <si>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SF - věcné dary - akce pro děti</t>
  </si>
  <si>
    <t>služby telekomunikací</t>
  </si>
  <si>
    <t>nákup pozemků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</si>
  <si>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</si>
  <si>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</si>
  <si>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</si>
  <si>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</si>
  <si>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</si>
  <si>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</si>
  <si>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pronájem honebních pozemků</t>
  </si>
  <si>
    <t>pitná voda - kolektor</t>
  </si>
  <si>
    <t>KAPITÁLOVÝ ROZPOČET CELKEM</t>
  </si>
  <si>
    <t>exekuční náklady</t>
  </si>
  <si>
    <t>st.dotace-výkon státní správy</t>
  </si>
  <si>
    <t>pokuty památková péče</t>
  </si>
  <si>
    <t>opravy a údržba</t>
  </si>
  <si>
    <t xml:space="preserve">příjmy z poskyt.sociálních služeb  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</si>
  <si>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</si>
  <si>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</si>
  <si>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</si>
  <si>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</si>
  <si>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</si>
  <si>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nákup služeb - podpora cestovního ruchu</t>
  </si>
  <si>
    <t>VO na Náplavce</t>
  </si>
  <si>
    <t>Ostatní stavební</t>
  </si>
  <si>
    <t>Ostatní stavební - CELKEM</t>
  </si>
  <si>
    <t>Ostatní MěÚ - CELKEM</t>
  </si>
  <si>
    <t>parkoviště u městského parku</t>
  </si>
  <si>
    <t>dětská hřiště - další etapa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</si>
  <si>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</si>
  <si>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</si>
  <si>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</si>
  <si>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</si>
  <si>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</si>
  <si>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</si>
  <si>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</si>
  <si>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pokuty - převzaté z OkÚ</t>
  </si>
  <si>
    <t>vybavení kanceláří - nákup DHDM</t>
  </si>
  <si>
    <t>poplatek za provozovaný výher.hr.přístroj</t>
  </si>
  <si>
    <t>vybavení kanceláří - celkem</t>
  </si>
  <si>
    <t>dotace na soc.dávky - celkem</t>
  </si>
  <si>
    <t>příspěvek na péči</t>
  </si>
  <si>
    <t>dotace MPSV-ZTP+hmotná nouze</t>
  </si>
  <si>
    <t>přísp.na úpravu a provoz bezbar.bytu</t>
  </si>
  <si>
    <t>saldo kapitálového rozpočtu</t>
  </si>
  <si>
    <t>daňové příjmy, nedaňové příjmy, neinv.dotace</t>
  </si>
  <si>
    <t>inv.přísp.do fondu oprav - Jasmínová 190 soláry</t>
  </si>
  <si>
    <t>budova MěÚ Kaplická - zateplení</t>
  </si>
  <si>
    <t>ZŠ a MŠ Za Nádražím - zateplení</t>
  </si>
  <si>
    <t>okružní křižovatka Porákův most</t>
  </si>
  <si>
    <t>Projekt komplex.reko komunik. a inž.sítí</t>
  </si>
  <si>
    <t>Reko Nové Dobrkovice - kanalizace</t>
  </si>
  <si>
    <t>Projekt režimu dopravy v pěší zóně</t>
  </si>
  <si>
    <t>spolupráce Czechtourism</t>
  </si>
  <si>
    <t>přijaté pojistné náhrady - úraz.poj.</t>
  </si>
  <si>
    <t>neindentifikované příjmy</t>
  </si>
  <si>
    <t>neindentifikované výdaje</t>
  </si>
  <si>
    <t>přijaté vratky dotací</t>
  </si>
  <si>
    <t>poplatek za autovraky</t>
  </si>
  <si>
    <t>programové vybavení</t>
  </si>
  <si>
    <t>vratka dotace - manag.plán hist.centr.</t>
  </si>
  <si>
    <t>rezerva pro podíly města na dotacích</t>
  </si>
  <si>
    <t>přístavba MŠ Vyšehrad - PD</t>
  </si>
  <si>
    <t>rekonstrukce veřejného osvětlení</t>
  </si>
  <si>
    <t>oprava a údržba majetku - děts.hřiště</t>
  </si>
  <si>
    <t>oprava a údržba majetku - DPS</t>
  </si>
  <si>
    <t>oprava a údržba majetku - kaple sv.Martina</t>
  </si>
  <si>
    <t>oprava a údržba areálu SMČK</t>
  </si>
  <si>
    <t>neinvestič.přísp.na podporu MHF</t>
  </si>
  <si>
    <t>NÁVRH 2011</t>
  </si>
  <si>
    <t>přebytek běžného rozpočtu</t>
  </si>
  <si>
    <t>grant KÚ - podpora zájmových kroužků</t>
  </si>
  <si>
    <t>grant KÚ - činnost sport.tříd</t>
  </si>
  <si>
    <t>grant KÚ - doplnění a vybavení hřiště</t>
  </si>
  <si>
    <t>neinv.příspěvek pro ZŠ Nádraží - grant</t>
  </si>
  <si>
    <t>neinv.příspěvek pro ZŠ Plešivec-grant</t>
  </si>
  <si>
    <t>neinv.příspěvek pro ZŠ TGM-grant</t>
  </si>
  <si>
    <t>příjem z prodeje knihy Příběh města</t>
  </si>
  <si>
    <t>nákup služeb -dotisk knihy</t>
  </si>
  <si>
    <t>33/1</t>
  </si>
  <si>
    <t>33/5</t>
  </si>
  <si>
    <t>vzdělávání v EGON centrech - celkem</t>
  </si>
  <si>
    <t>vzdělávání eGON - nákup DDHM - VP</t>
  </si>
  <si>
    <t>vzdělávání eGON - nákup DDHM - EU</t>
  </si>
  <si>
    <t>finanč.vypořádání dotací celkem</t>
  </si>
  <si>
    <t>vratka dotace - příspěvek na péči</t>
  </si>
  <si>
    <t>vratka dotace - dávky HN a ZTP</t>
  </si>
  <si>
    <t>vratka dotace - JDSHO</t>
  </si>
  <si>
    <t>PD ZTV kasárna Vyšný</t>
  </si>
  <si>
    <t>kašna na Náměstí Svornosti</t>
  </si>
  <si>
    <t>38/5</t>
  </si>
  <si>
    <t>revitalizace Městského parku - VP</t>
  </si>
  <si>
    <t>revitalizace Městského parku - EU</t>
  </si>
  <si>
    <t>Rekonstrukce mostu MÚK u kina - VP</t>
  </si>
  <si>
    <t>Rekonstrukce mostu MÚK u kina - CZ</t>
  </si>
  <si>
    <t>Rekonstrukce mostu MÚK u kina - EU</t>
  </si>
  <si>
    <t>poskytnuté zálohy do pokladny</t>
  </si>
  <si>
    <t>úhrada pohřebného od MMR</t>
  </si>
  <si>
    <t>grant KÚ - činnost sport.tříd -volejbal</t>
  </si>
  <si>
    <t>vratky dotací z r.2009 z PPS</t>
  </si>
  <si>
    <t>autobus.nádraží - projekt. a inž.činnost</t>
  </si>
  <si>
    <t>reko vodovodů - Plán obnovy</t>
  </si>
  <si>
    <t>OÚPPP - CELKEM</t>
  </si>
  <si>
    <t>OKT - CELKEM</t>
  </si>
  <si>
    <t>KANCELÁŘ STAROSTY</t>
  </si>
  <si>
    <t>oKS - CELKEM</t>
  </si>
  <si>
    <t>údržba pozemků města</t>
  </si>
  <si>
    <t>přemístění trafostanice Slupenec</t>
  </si>
  <si>
    <t>ZŠ TGM - oprava střechy</t>
  </si>
  <si>
    <t>nákup služeb (pro přípravu žádostí o dotace, atd.)</t>
  </si>
  <si>
    <t>náhrady mezd v době nemoci (21dní)</t>
  </si>
  <si>
    <t>ODBOR ŽIVOTNÍHO PROSTŘEDÍ A ZEMĚDĚLSTVÍ</t>
  </si>
  <si>
    <t>OSVZ - CELKEM</t>
  </si>
  <si>
    <t>oSR - CELKEM</t>
  </si>
  <si>
    <t>OÚPPP CELKEM</t>
  </si>
  <si>
    <t>pojištění majetku</t>
  </si>
  <si>
    <t>konzultač.,poradens. a právní služby</t>
  </si>
  <si>
    <t>veřejné osvětlení - celkem</t>
  </si>
  <si>
    <t>lešení - lávka Pod kamenem</t>
  </si>
  <si>
    <t>IT celkem</t>
  </si>
  <si>
    <t>vyvolávací systém na ODSH</t>
  </si>
  <si>
    <t>neinv.příspěvek ZO ŠOP Šípek</t>
  </si>
  <si>
    <t>neinv.přísp.ZŠ Kaplická,SZŠ a SOU Tavírna</t>
  </si>
  <si>
    <t>Program podpory ekologické výchovy - celkem</t>
  </si>
  <si>
    <t>neinv.příspěvky občanským sdružením</t>
  </si>
  <si>
    <t>neinv.příspěvek pro o.p.s. CPDM</t>
  </si>
  <si>
    <t>neinv.příspěvek pro Sbor církve bratrské</t>
  </si>
  <si>
    <t>neinv.příspěvek pro ZŠ Za Nádražím</t>
  </si>
  <si>
    <t>neinv.transfery o.p.s. - hudební činnost</t>
  </si>
  <si>
    <t>neinv.transfery o.p.s. - výstavní činnost</t>
  </si>
  <si>
    <t>neinv.transfery o.p.s. - ostatní kultura</t>
  </si>
  <si>
    <t>neinv.transfery o.s. - divadelní činnost</t>
  </si>
  <si>
    <t>neinv.transfery o.s. - hudební činnost</t>
  </si>
  <si>
    <t>neinv.transfery o.s. - filmová tvorba</t>
  </si>
  <si>
    <t>neinv.transfery o.s. - vydavatelská činnost</t>
  </si>
  <si>
    <t>neinv.transfery o.s. - ostatní kultura</t>
  </si>
  <si>
    <t>neinv.transfery církvím - ostatní kultura</t>
  </si>
  <si>
    <t>neinv.transfery nadacím - hudební činnost</t>
  </si>
  <si>
    <t>neinv.transf.podnikajícím FO - výstavní čin.</t>
  </si>
  <si>
    <t>neinv.transf.podnikajícím PO - hudební čin.</t>
  </si>
  <si>
    <t>neinv.transf.přísp.org.kraje - divadelní čin.</t>
  </si>
  <si>
    <t>neinv.transf. přísp.org.kraje - hudební čin.</t>
  </si>
  <si>
    <t>neinv.transf.přísp.org.kraje - ostatní kultura</t>
  </si>
  <si>
    <t>prodej energobloku (objekt + technologie)</t>
  </si>
  <si>
    <t>dotace</t>
  </si>
  <si>
    <t>podmínka dotace</t>
  </si>
  <si>
    <t>programové vybavení (firewall)</t>
  </si>
  <si>
    <t>obnova vozového parku 2 auta</t>
  </si>
  <si>
    <t>mailový server ICEwarp</t>
  </si>
  <si>
    <t>smlouva</t>
  </si>
  <si>
    <t>reko hřbitova (změna vstupu, tech.zázemí)</t>
  </si>
  <si>
    <t>neinv.transf.ostat.přísp.org.- hudební čin.</t>
  </si>
  <si>
    <t>neinv.transf.ostat.přísp.org.- ostatní kultura</t>
  </si>
  <si>
    <t>krátkodobě přijaté půjčené prostředky ( do 1 roku )</t>
  </si>
  <si>
    <t>příjem dotace z FV - volby do EP</t>
  </si>
  <si>
    <t>rekonstrukce budov DPS ( čerp.fondu )</t>
  </si>
  <si>
    <t xml:space="preserve">reko hřbitova ( změna vstupu,tech.zázemí </t>
  </si>
  <si>
    <t>pasport dešťové kanalizace</t>
  </si>
  <si>
    <t>rozšíření skládky TKO</t>
  </si>
  <si>
    <t>projekt GIS - T mapy</t>
  </si>
  <si>
    <t>technic.software podpora mimo T-mapy</t>
  </si>
  <si>
    <t>nákup čerpadla na skládku TKO</t>
  </si>
  <si>
    <t>Regenerace sídliště Za Nádražím</t>
  </si>
  <si>
    <t>osada Vyšný - kanalizace</t>
  </si>
  <si>
    <t>RP Slupenec</t>
  </si>
  <si>
    <t xml:space="preserve">ODBOR SPRÁVY MAJETKU A INVESTIC </t>
  </si>
  <si>
    <t>OSMI - CELKEM</t>
  </si>
  <si>
    <t>ODBOR ŠKOLSTVÍ, SPORTU A MLÁDEŽE</t>
  </si>
  <si>
    <t>ODBOR SPRÁVY MAJETKU A INVESTIC</t>
  </si>
  <si>
    <t>dotace na regionální funkce MK</t>
  </si>
  <si>
    <t>vratka dotace z r. 2009 od ČKRF</t>
  </si>
  <si>
    <t>dotace z KÚ - povodň.škody ve 2009</t>
  </si>
  <si>
    <t>dotace z KÚ - na činnost JDSHO</t>
  </si>
  <si>
    <t>vratky DPH z minulého roku</t>
  </si>
  <si>
    <t>revitalizace Měst.parku - neuzn.(inv.úroky,...)</t>
  </si>
  <si>
    <t>revitalizace areálu klášterů - celkem</t>
  </si>
  <si>
    <t>revitalizace areálu klášterů - fondy EU</t>
  </si>
  <si>
    <t>revitalizace areálu klášterů - stát.rozp.</t>
  </si>
  <si>
    <t>autobusové zastávky - vlastní podíl</t>
  </si>
  <si>
    <t>autobusové zastávky - podíl reg.rady</t>
  </si>
  <si>
    <t>autobusové zastávky - z dotace EU-ROP</t>
  </si>
  <si>
    <t>53/5</t>
  </si>
  <si>
    <t>53/1</t>
  </si>
  <si>
    <t>sanace skály sv. Duch-pam.deska-dot.ERDF</t>
  </si>
  <si>
    <t>sanace skály sv. Duch-pam.deska-dot.SFŽP</t>
  </si>
  <si>
    <t>sanace skály sv. Duch-vl.podíl</t>
  </si>
  <si>
    <t>vratka dotace z r. 2009</t>
  </si>
  <si>
    <t>mzdové náhrady</t>
  </si>
  <si>
    <t>ZŠ Plešivec - reko víceúčel.hřiště - EU</t>
  </si>
  <si>
    <t>ZŠ Plešivec - reko víceúčel.hřiště - CZ</t>
  </si>
  <si>
    <t>neinv.příspěvek z dotace pro MK</t>
  </si>
  <si>
    <t>neinv.transfery pro o.p.s.</t>
  </si>
  <si>
    <t>neinv.transfery občans.sdružením</t>
  </si>
  <si>
    <t>neinv.transfery církvím</t>
  </si>
  <si>
    <t>neinv.tranfery zřízeným PO</t>
  </si>
  <si>
    <t>neinv.tranfery PO zřízeným krajem</t>
  </si>
  <si>
    <t>oprava a údržba majetku-kolektor</t>
  </si>
  <si>
    <t>oprava a údržba majetku - M.divadlo</t>
  </si>
  <si>
    <t>neinv.příspěvek pro OKČT START</t>
  </si>
  <si>
    <t>neinv.přísp.pro Sdruž.pro rozvoj ZUŠ</t>
  </si>
  <si>
    <t>neinvestiční dar pro MŠ Plešivec</t>
  </si>
  <si>
    <t>nákup DHDM ( tiskárny,PC )-z dotace</t>
  </si>
  <si>
    <t>708</t>
  </si>
  <si>
    <t>platy zaměstnanců - z dotace POV</t>
  </si>
  <si>
    <t>odvody na soc.pojištění - z dotace POV</t>
  </si>
  <si>
    <t>odvody na zdr.pojištění - z dot.POV</t>
  </si>
  <si>
    <t>nová kotelna ZŠ Linecká  - PD</t>
  </si>
  <si>
    <t>reko komunikace ZŠ Linecká - PD</t>
  </si>
  <si>
    <t>vratka kupní ceny ( prodej pozemků )</t>
  </si>
  <si>
    <t>neinv.transf.podnikaj.FO - hudební činnost</t>
  </si>
  <si>
    <t>vybavení kanceláří - SPOD z dotace</t>
  </si>
  <si>
    <t>výdaje na stravné zam. - z dot.SPOD</t>
  </si>
  <si>
    <t>SF - příspěvek na strav. - z dot.SPOD</t>
  </si>
  <si>
    <t>dotace - Program obnovy venkova</t>
  </si>
  <si>
    <t>dotace MK - manag.plán hist.centrum</t>
  </si>
  <si>
    <t>DPS o.p.s. - vratka dotace</t>
  </si>
  <si>
    <t>Setkání partners.měst - celkem</t>
  </si>
  <si>
    <t>OOV - z dotace</t>
  </si>
  <si>
    <t>nákup ostatních služeb - z dotace</t>
  </si>
  <si>
    <t>cestovné - z dotace</t>
  </si>
  <si>
    <t>ODDĚLENÍ IOP</t>
  </si>
  <si>
    <t>36/1</t>
  </si>
  <si>
    <t>36/5</t>
  </si>
  <si>
    <t>konzultační a poradens.služby - EU</t>
  </si>
  <si>
    <t>konzultační a poradens.služby - CZ</t>
  </si>
  <si>
    <t>oIOP - CELKEM</t>
  </si>
  <si>
    <t>SF - přísp. na penzij. připoj.- z dot. SPOD</t>
  </si>
  <si>
    <t>oprava a údržba majetku - kino</t>
  </si>
  <si>
    <t>Program podpory ekologické výchovy - rezerva</t>
  </si>
  <si>
    <t>MŠ Za soudem - zateplení</t>
  </si>
  <si>
    <t xml:space="preserve">MŠ TGM - repase oken </t>
  </si>
  <si>
    <t>MŠ Za soudem - příjezdová cesta</t>
  </si>
  <si>
    <t>MŠ Za soudem - oprava střechy</t>
  </si>
  <si>
    <t>MŠ Plešivec I. - repase oken</t>
  </si>
  <si>
    <t>MŠ Plešivec I. - zastřešení bazénu</t>
  </si>
  <si>
    <t>MŠ Plešivec I. - výměna oken</t>
  </si>
  <si>
    <t>MŠ Plešivec I. - výměna radiátorů</t>
  </si>
  <si>
    <t>MŠ Plešivec I. - úprava asfalt.plochy za budovou</t>
  </si>
  <si>
    <t>MŠ Vyšehrad - zateplení a výměna oken</t>
  </si>
  <si>
    <t>MŠ Za Nádražím - rekonstrukce terasy</t>
  </si>
  <si>
    <t>MŠ Plešivec II. - oprava střechy</t>
  </si>
  <si>
    <t>MŠ Plešivec II.- oprava přístupové betonové plochy</t>
  </si>
  <si>
    <t>MŠ Plešivec II. - výměna podlahových krytin ve třídách</t>
  </si>
  <si>
    <t>Mateřské školy</t>
  </si>
  <si>
    <t>Základní školy</t>
  </si>
  <si>
    <t>ZŠ Linecká - výměna oken</t>
  </si>
  <si>
    <t>ZŠ Linecká - dokonč. 3. etapy reko výdejna a školní cvičný byt</t>
  </si>
  <si>
    <t>ZŠ TGM - výměna oken</t>
  </si>
  <si>
    <t>neinv.příspěvkyobčans.sdružením</t>
  </si>
  <si>
    <t>ZŠ Za Nádražím - generálka učebny fyziky</t>
  </si>
  <si>
    <t>ZŠ Za Nádražím - úprava rozvodů v učebně VT 1</t>
  </si>
  <si>
    <t>ZŠ Za Nádražím  - klimatizace učeben VT1 a VT2</t>
  </si>
  <si>
    <t>ZŠ Za Nádražím - výměna podlahových krytin</t>
  </si>
  <si>
    <t>ZŠ Za Nádražím - reko asfaltových chodníků a přístupových cest ke škole</t>
  </si>
  <si>
    <t>MŠ Za Nádražím - rekostrukce střechy ( sedlová - nové prostory pro MŠ )</t>
  </si>
  <si>
    <t>ZŠ Za Nádražím - výměna topné soustavy, změna media, tepel.čerpadla</t>
  </si>
  <si>
    <t>ZŠ Za Nádražím - nástavby na ploché střechy</t>
  </si>
  <si>
    <t>ZŠ Za Nádražím - doplnění topení do TV</t>
  </si>
  <si>
    <t>ZŠ Plešivec - rekonstrukce topení ve škole</t>
  </si>
  <si>
    <t>ZŠ Plešivec - malá tělocvična</t>
  </si>
  <si>
    <t>ZŠ Plešivec - rekonstrukce cvičné kuchyňky</t>
  </si>
  <si>
    <t>ZŠ Plešivec - zateplení bytu školníka</t>
  </si>
  <si>
    <t>ZŠ Plešivec - výměna dveří v interiéru budovy</t>
  </si>
  <si>
    <t>ZŠ CELKEM</t>
  </si>
  <si>
    <t>MŠ CELKEM</t>
  </si>
  <si>
    <t>Organizační složky</t>
  </si>
  <si>
    <t>DMD - výměna oken, zateplení</t>
  </si>
  <si>
    <t>OS - CELKEM</t>
  </si>
  <si>
    <t>nordic walking</t>
  </si>
  <si>
    <t>vybudování in-line stezek</t>
  </si>
  <si>
    <t>fotosafari</t>
  </si>
  <si>
    <t>sportovní centrum pro outdoorové aktivity - lanové centrum apod.</t>
  </si>
  <si>
    <t>vybudování golfového hřiště</t>
  </si>
  <si>
    <t>vybudování slalomového vodního kanálu</t>
  </si>
  <si>
    <t>SPORT - CELKEM</t>
  </si>
  <si>
    <t xml:space="preserve">CELKEM </t>
  </si>
  <si>
    <t>ZŠ Plešivec - výměna podlahových krytin - I.etapa modernizace učeben</t>
  </si>
  <si>
    <t xml:space="preserve">MŠ Plešivec I. - oprava podezdívky oplocení </t>
  </si>
  <si>
    <t>MŠ Vyšehrad - podlahová krytina 1 herna</t>
  </si>
  <si>
    <t>MŠ Za Nádražím - nábytek do tříd</t>
  </si>
  <si>
    <t>MŠ Za Nádražím - výměna podlahových krytin</t>
  </si>
  <si>
    <t>ZŠ Plešivec - rekonstrukce rozvodů vody v pavilonech I. a II. stupně</t>
  </si>
  <si>
    <t>vybudování finské sauny v plaveckém bazénu</t>
  </si>
  <si>
    <t>výstavba whirpool pro veřejnost v plaveckém bazénu</t>
  </si>
  <si>
    <t>vybudování lezecké stěny ve sportovní hale</t>
  </si>
  <si>
    <t>ZŠ Za Nádražím - výměna lavic podle norem EU</t>
  </si>
  <si>
    <t xml:space="preserve">ZŠ Za Nádražím - výměna tabulí </t>
  </si>
  <si>
    <t>ZŠ Za Nádražím - dataprojektory</t>
  </si>
  <si>
    <t>ZŠ Za Nádražím - interaktivní tabule</t>
  </si>
  <si>
    <t>MŠ TGM .- vybavení zahrad herními prvky</t>
  </si>
  <si>
    <t>MŠ Za Soudem - plot jížní strana zahrady</t>
  </si>
  <si>
    <t>MŠ Plešivec I. - rekonstrukce jídelního  výtahu</t>
  </si>
  <si>
    <t>MŠ Plešivec I. - kuchyňská kamna</t>
  </si>
  <si>
    <t>zimní stadion</t>
  </si>
  <si>
    <t>MŠ Za Nádražím - vybavení školní zahrady</t>
  </si>
  <si>
    <t>MŠ Za Nádražím - výměna dvěří - 24 ks</t>
  </si>
  <si>
    <t>MŠ Plešivec II. - výměna vchodových dveří do budovy</t>
  </si>
  <si>
    <t>MŠ Tavírna - úprava prostoru před vstupem do MŠ</t>
  </si>
  <si>
    <t>MŠ Vyšehrad - výměna brány a branky do areálu</t>
  </si>
  <si>
    <t>MŠ TGM - rekonstrukce podkroví</t>
  </si>
  <si>
    <t>MŠ TGM - oplocení zahrady, oprava podezdívky</t>
  </si>
  <si>
    <t>rotomat ODSH</t>
  </si>
  <si>
    <t>halový přepážkový displej</t>
  </si>
  <si>
    <t>frankostroj</t>
  </si>
  <si>
    <t>Program podpory zahr.spolupráce - rezerva</t>
  </si>
  <si>
    <t>rozpočtový výhled 2011</t>
  </si>
  <si>
    <t>Klub orientač.běhu - neinv.příspěvek</t>
  </si>
  <si>
    <t>inv.dotace na reko Lazebnick.mostu-EU</t>
  </si>
  <si>
    <t>inv.dotace na reko Lazebnick.mostu-CZ</t>
  </si>
  <si>
    <t>neinv.dot.na opr.Lazeb.mostu - EU</t>
  </si>
  <si>
    <t>neinv.dot.na opr.Lazeb.mostu - CZ</t>
  </si>
  <si>
    <t>neinv.transf.podnikaj. FO - ostatntí kultura</t>
  </si>
  <si>
    <t>neinv.transf.nadacím - ostatní kultura</t>
  </si>
  <si>
    <t>neinv.transfery zříz. PO - M.knihovna</t>
  </si>
  <si>
    <t>neinv.přísp.pro ČZS,ČSŽ, VČV</t>
  </si>
  <si>
    <t>neinv.přísp.podnikaj.FO - Jihoč.Vrabčák</t>
  </si>
  <si>
    <t>nákup služeb - propagace destinace</t>
  </si>
  <si>
    <t>Sanace skály Sv.Duch - monitoring</t>
  </si>
  <si>
    <t>náhrady mezd v době nemoci (21 dní)</t>
  </si>
  <si>
    <t>provoz vozidel MěÚ</t>
  </si>
  <si>
    <t>odkoupení serverů</t>
  </si>
  <si>
    <t>technolog.centrum ORP - vlastní podíl</t>
  </si>
  <si>
    <t>rybník Plevno</t>
  </si>
  <si>
    <t>lávka u pivovaru - nové schodiště</t>
  </si>
  <si>
    <t>lávka u pivovaru - rekonstrukce</t>
  </si>
  <si>
    <t xml:space="preserve">VO Rybniční </t>
  </si>
  <si>
    <t>VO u vodojemu Rozsyp</t>
  </si>
  <si>
    <t>opěrná zeď v Serpentýně</t>
  </si>
  <si>
    <t>lávka v Jelení zahradě - mostovka</t>
  </si>
  <si>
    <t>lávka v Široké ulici - mostovka</t>
  </si>
  <si>
    <t>schodiště Plešivec</t>
  </si>
  <si>
    <t>opěrná zeď v ulici Na spojce</t>
  </si>
  <si>
    <t>neinv.dotace z Mze na činnost OLH</t>
  </si>
  <si>
    <t>neinv.transfery PO na činnost OLH</t>
  </si>
  <si>
    <t>neinv.transfery FO na činnost OLH</t>
  </si>
  <si>
    <t>činnost OLH celkem</t>
  </si>
  <si>
    <t>neinv.dotace z MV - vzděl.v eGON  centr.</t>
  </si>
  <si>
    <t>náklady řízení - z pronájmu nebyt.pr.</t>
  </si>
  <si>
    <t>příjmy z prodeje materiálu</t>
  </si>
  <si>
    <t>správní poplatky - evidence obyv.</t>
  </si>
  <si>
    <t>vratky z minulých let na VO</t>
  </si>
  <si>
    <t>příjmy z poskyt.služeb - OIS</t>
  </si>
  <si>
    <t>neinv.příspěvek pro ZŠ Kaplická</t>
  </si>
  <si>
    <t>neinv.příspěvky občans. sdružením</t>
  </si>
  <si>
    <t>neinv.příspěvek pro CPDM o.p.s.</t>
  </si>
  <si>
    <t>neinv.příspěvek pro Sdruž.pro rozvoj ZUŠ</t>
  </si>
  <si>
    <t>neinv.příspěvek pro Gymnázium ČK</t>
  </si>
  <si>
    <t>neinv.příspěvek pro DDM ČK</t>
  </si>
  <si>
    <t>voda - výpůjčka KoCeRo</t>
  </si>
  <si>
    <t>teplo - výpůjčka KoCeRo</t>
  </si>
  <si>
    <t>elektr.energie - výpůjčka KoCeRo</t>
  </si>
  <si>
    <t>výpůjčka KoCeRo - celkem</t>
  </si>
  <si>
    <t>neinv.přísp.pro SK ČK na Dětský den</t>
  </si>
  <si>
    <t>neinv.přísp.pro SUPŠ sv.Anežky</t>
  </si>
  <si>
    <t>neinv.přísp.pro DDM - kvalif.mažoretek</t>
  </si>
  <si>
    <t>prodejna u AZ Špičák - tech.zhodnoc.</t>
  </si>
  <si>
    <t>neinv.dotace z MK - PR MPR 2010</t>
  </si>
  <si>
    <t>neinv.přísp.církvi - podíl města</t>
  </si>
  <si>
    <t>neinv.přísp.církvi - z dotace</t>
  </si>
  <si>
    <t>neinv.přísp. ČKRF - podíl města</t>
  </si>
  <si>
    <t>neinv.přísp.ČKRF - z dotace</t>
  </si>
  <si>
    <t>PR MPR 2010 - celkem</t>
  </si>
  <si>
    <t>neinv.dotace z MK - PR MPZ 2010</t>
  </si>
  <si>
    <t>neinv.přísp. fyz.osobám-podíl města</t>
  </si>
  <si>
    <t>neinv.přísp. fyz.osobám-z dotace</t>
  </si>
  <si>
    <t>oprava Lávky U Rechlí - z dotace</t>
  </si>
  <si>
    <t>oprava Lávky U Rechlí - vl.podíl</t>
  </si>
  <si>
    <t>PR MPZ 2010 - celkem</t>
  </si>
  <si>
    <t>rekultivace skládky ( PD+žádost o dotaci)</t>
  </si>
  <si>
    <t>rozšíření skládky TKO - 4. etapa</t>
  </si>
  <si>
    <t>dotace na volby do parlamentu</t>
  </si>
  <si>
    <t>volby celkem</t>
  </si>
  <si>
    <t>restaurování výkl.kaple - celkem</t>
  </si>
  <si>
    <t>restaurování výklenk.kaple - z dot.</t>
  </si>
  <si>
    <t>neinv.dotace od KÚ</t>
  </si>
  <si>
    <t>neinvestiční dotace od KÚ</t>
  </si>
  <si>
    <t>výměna oken ZŠ Linecká - z dot.</t>
  </si>
  <si>
    <t xml:space="preserve">výměna oken ZŠ Linecká </t>
  </si>
  <si>
    <t>výměna oken ZŠ Linecká-celkem</t>
  </si>
  <si>
    <t>r.2011</t>
  </si>
  <si>
    <t>návrh</t>
  </si>
  <si>
    <t>návrh 2011</t>
  </si>
  <si>
    <t>ostatní osobní výdaje - z dotace</t>
  </si>
  <si>
    <t>nákup služeb - z dotace</t>
  </si>
  <si>
    <t xml:space="preserve">nákup služeb </t>
  </si>
  <si>
    <t>nákup programového vybavení - z dot.</t>
  </si>
  <si>
    <t xml:space="preserve">nákup programového vybavení </t>
  </si>
  <si>
    <t>management plán - celkem</t>
  </si>
  <si>
    <t>vzdělávání eGON - ost.osobní výdaje - VP</t>
  </si>
  <si>
    <t>vzdělávání eGON - ost.osobní výdaje - EU</t>
  </si>
  <si>
    <t>vzdělávání eGON - odvody na SP - VP</t>
  </si>
  <si>
    <t>vzdělávání eGON - odvody na SP - EU</t>
  </si>
  <si>
    <t>nájemné - FK Slavoj</t>
  </si>
  <si>
    <t>neinv.dotace pro FK Slavoj</t>
  </si>
  <si>
    <t>neinv.přísp. pro HCM Slavoj+VZS ČČK</t>
  </si>
  <si>
    <t>JDSHO - prádlo, oděv, obuv</t>
  </si>
  <si>
    <t>JDSHO - nákup DDHM -z dotace</t>
  </si>
  <si>
    <t>JDSHO - prádlo, oděv, obuv - z dot.</t>
  </si>
  <si>
    <t>výměna podlah. krytin v MŠ  - z dotace</t>
  </si>
  <si>
    <t>výměna podlah.krytin v MŠ - celkem</t>
  </si>
  <si>
    <t>neinv.příspěvek na Mezinár.šach.fest.</t>
  </si>
  <si>
    <t>peněžní ocenění - reprez.snowboard.</t>
  </si>
  <si>
    <t>inv.dot.z KÚ - reko soc.zázemí děts.hřiště</t>
  </si>
  <si>
    <t>neinv.dot.z KÚ - výměna podlah.krytin</t>
  </si>
  <si>
    <t>výměna podlah.krytin v MŠ - VP</t>
  </si>
  <si>
    <t>vzdělávání eGON - odvody na ZP - VP</t>
  </si>
  <si>
    <t>vzdělávání eGON - odvody na ZP - EU</t>
  </si>
  <si>
    <t>nákup materiálu - z dotace</t>
  </si>
  <si>
    <t>poštovné - z dotace</t>
  </si>
  <si>
    <t>nájemné - z dotace</t>
  </si>
  <si>
    <t>pohoštění - z dotace</t>
  </si>
  <si>
    <t>úhrady sankcí jiným rozpočtům</t>
  </si>
  <si>
    <t>lávka pod Plášťovým mostem</t>
  </si>
  <si>
    <t>oprava AZ Nové Spolí</t>
  </si>
  <si>
    <t>realizace autobusového nádraží (možnost prodeje - 2 zájemci)</t>
  </si>
  <si>
    <t>nákup DHDM (PC )-z dotace SPOD</t>
  </si>
  <si>
    <t>MŠ TGM - půdní vestavba</t>
  </si>
  <si>
    <t>správní poplatky - OP</t>
  </si>
  <si>
    <t>vymožené výživné</t>
  </si>
  <si>
    <t>vratky SD - minulé roky</t>
  </si>
  <si>
    <t>dotace MF - soc.právní ochrana dětí</t>
  </si>
  <si>
    <t>drobný DHDM</t>
  </si>
  <si>
    <t>nákup materiálu - nebytové prostory</t>
  </si>
  <si>
    <t>odvody na sociální pojištění-dotace</t>
  </si>
  <si>
    <t>odvody na zdravotní pojištění-dotace</t>
  </si>
  <si>
    <t>nákup služeb - Ceny města</t>
  </si>
  <si>
    <t>věcné dary - Ceny města</t>
  </si>
  <si>
    <t>Ceny města - celkem</t>
  </si>
  <si>
    <t>hřbitov - nákup materiálu</t>
  </si>
  <si>
    <t>nepeněžní plnění - ČKRF sklepy</t>
  </si>
  <si>
    <t xml:space="preserve">DPS o.p.s. celkem 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</si>
  <si>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</si>
  <si>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</si>
  <si>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</si>
  <si>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</si>
  <si>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kasárna Vyšný - nákup DDHM</t>
  </si>
  <si>
    <t>kasárna Vyšný - el.energie</t>
  </si>
  <si>
    <t>kasárna Vyšný -  celkem</t>
  </si>
  <si>
    <t>dotace MPSV - příspěvek na péči</t>
  </si>
  <si>
    <t>nákup služeb - Výstava Příběh města</t>
  </si>
  <si>
    <t>schválený rozpočet 2010</t>
  </si>
  <si>
    <t>upravený rozpočet 2010</t>
  </si>
  <si>
    <t>rozpočet 2010</t>
  </si>
  <si>
    <t>ODBOR SOCIÁLNÍCH VĚCÍ A ZDRAVOTNICTVÍ</t>
  </si>
  <si>
    <t>ODDĚLENÍ STRATEGICKÉHO ROZVOJE</t>
  </si>
  <si>
    <t>ODBOR ÚZEMNÍHO PLÁNOVÁNÍ A PAMÁTKOVÉ PÉČE</t>
  </si>
  <si>
    <t>Městská knihovna - celkem</t>
  </si>
  <si>
    <t>kasárna Vyšný celkem</t>
  </si>
  <si>
    <t>nákup služeb-územně analyt.podkl.</t>
  </si>
  <si>
    <t>OŠSM - CELKEM</t>
  </si>
  <si>
    <t>OŽP - CELKEM</t>
  </si>
  <si>
    <t>OSM - CELKEM</t>
  </si>
  <si>
    <t>OF - CELKEM</t>
  </si>
  <si>
    <t>veřejné osvětlení - elektr.energie</t>
  </si>
  <si>
    <t>MěP - CELKEM</t>
  </si>
  <si>
    <t>doprava celkem</t>
  </si>
  <si>
    <t>ostatní celkem</t>
  </si>
  <si>
    <t>osobní náklady úřadu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</si>
  <si>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</si>
  <si>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</si>
  <si>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</si>
  <si>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</si>
  <si>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</si>
  <si>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</si>
  <si>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</si>
  <si>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neinv.transfery o.p.s.-Česká maltézs.pom.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</si>
  <si>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</si>
  <si>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</si>
  <si>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</si>
  <si>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likv.hrobů + renovace křížů</t>
  </si>
  <si>
    <t>komunální odpad celkem</t>
  </si>
  <si>
    <t>věcné dary - domov důchodců</t>
  </si>
  <si>
    <t>mosty  - technické prohlídky</t>
  </si>
  <si>
    <t>98216</t>
  </si>
  <si>
    <t>platy zam.-dotace - soc.právní ochr.dětí</t>
  </si>
  <si>
    <t>platy zam.-dotace - soc.služby</t>
  </si>
  <si>
    <t>odvody na zdravotní pojištění - dot.</t>
  </si>
  <si>
    <t>odvody na sociální pojištění - dotace</t>
  </si>
  <si>
    <t>Den s handicapem - dotace Kiwanis</t>
  </si>
  <si>
    <t>komunikace PR - celkem</t>
  </si>
  <si>
    <t>nákup DHDM ( tiskárny,PC )</t>
  </si>
  <si>
    <t>rezerva na odměny za reprezentaci města</t>
  </si>
  <si>
    <t>MŠ Plešivec 391 - přísp.na opravu vchod.dveří</t>
  </si>
  <si>
    <t>prodej domů,bytů</t>
  </si>
  <si>
    <t>reko WC na AZ Špičák</t>
  </si>
  <si>
    <t xml:space="preserve">ZŠ Plešivec - zateplení  </t>
  </si>
  <si>
    <t>ZŠ Plešivec - výměna oken ( s vyzdívkou )</t>
  </si>
  <si>
    <t>MŠ Plešivec 391 - výměna oken ( s vyzdívkou )</t>
  </si>
  <si>
    <t>Dům pro matky s dětmi ( DMD ) - reko elektroinst. a vodoinst.</t>
  </si>
  <si>
    <t>kontejner.šatny, rolbárna, a zázemí obsluhy, WC veřej. - zim.stadion</t>
  </si>
  <si>
    <t xml:space="preserve">pojištění majetku </t>
  </si>
  <si>
    <t>příjem z prodeje hrob.zařízení</t>
  </si>
  <si>
    <t>ZŠ Plešivec - příspěvky(vč.Nanečisto)</t>
  </si>
  <si>
    <t>ZŠ Nádraží - příspěvky(vč.Nanečisto)</t>
  </si>
  <si>
    <t>RP - Vyšný 1.změna</t>
  </si>
  <si>
    <t>nákup materiálu-kanc.potřeby,tiskoviny</t>
  </si>
  <si>
    <t>FK Slavoj - smluvní příspěvek</t>
  </si>
  <si>
    <t>prodej ostatního majetku (plynovody,...)</t>
  </si>
  <si>
    <t>RP - Domoradice Jih</t>
  </si>
  <si>
    <t>kasárna Vyšný - voda včetně srážkové</t>
  </si>
  <si>
    <t>rezerva na příp.výpadek daň.příjmů</t>
  </si>
  <si>
    <t>úhrada neinv. nákladů od VÚ Boletice</t>
  </si>
  <si>
    <t>kasárna Vyšný - pojištění</t>
  </si>
  <si>
    <t>externí služby (periodické revize, ...)</t>
  </si>
  <si>
    <t>dotace Městskému divadlu</t>
  </si>
  <si>
    <t>pronájem - SM areál a separačka</t>
  </si>
  <si>
    <t>pronájem - energoblok K4 a rozvody</t>
  </si>
  <si>
    <t>pronájem - parkoviště (ČKRF, KB, kluby,...)</t>
  </si>
  <si>
    <t>WC - autob.nádraží -dotace</t>
  </si>
  <si>
    <t>technické zhodnocení parkovišť - ČKRF</t>
  </si>
  <si>
    <t>celkem příspěvky Prelatura, matur.plesy</t>
  </si>
  <si>
    <t>péče o děti - popl.za zdravot.výkony</t>
  </si>
  <si>
    <t>přísp. na pronájem - ČK tělových a sport.z.</t>
  </si>
  <si>
    <t>Program podpory kultury -rezerva</t>
  </si>
  <si>
    <t>příjmy z poskytování služeb</t>
  </si>
  <si>
    <t xml:space="preserve">správní poplatky </t>
  </si>
  <si>
    <t>,</t>
  </si>
  <si>
    <t>nákup ost.služeb (mytí aut)</t>
  </si>
  <si>
    <t>neinv.příspěvek - Svépomoc</t>
  </si>
  <si>
    <t>cestovní připojištění</t>
  </si>
  <si>
    <t>dotace MF - st.správa na soc.služby</t>
  </si>
  <si>
    <t>opiáty - příjem za recepty</t>
  </si>
  <si>
    <t>BĚŽNÝ ROZPOČET CELKEM</t>
  </si>
  <si>
    <t>opravy IT</t>
  </si>
  <si>
    <t>dětská hřiště</t>
  </si>
  <si>
    <r>
      <t xml:space="preserve">trhy ostatní </t>
    </r>
    <r>
      <rPr>
        <sz val="10"/>
        <rFont val="Arial CE"/>
        <family val="0"/>
      </rPr>
      <t>- pronájmy pozemků</t>
    </r>
  </si>
  <si>
    <t>krizové pracoviště - nákup DDHM</t>
  </si>
  <si>
    <t>poskyt.příspěvky a náhrady</t>
  </si>
  <si>
    <t>Program podpory sportu - rezerva</t>
  </si>
  <si>
    <t>pronájem mikrobusu</t>
  </si>
  <si>
    <t>úhrady z vydobývaných prostor</t>
  </si>
  <si>
    <t>pohoštění - Ceny města</t>
  </si>
  <si>
    <t>opravy nebyt.prost. - nepeněž.plnění</t>
  </si>
  <si>
    <t>kamerové body - el.energie</t>
  </si>
  <si>
    <t>pronájem  mostu - pivovar</t>
  </si>
  <si>
    <t>platby do fondu oprav za nebyt.prost.</t>
  </si>
  <si>
    <t xml:space="preserve">opravy a udržování </t>
  </si>
  <si>
    <t>Budvar - příjem z prezentace</t>
  </si>
  <si>
    <t>Společnost tří zemí</t>
  </si>
  <si>
    <t>JDSHO - nákup materiálu</t>
  </si>
  <si>
    <t>obnova vozového parku MěÚ - 2 auta</t>
  </si>
  <si>
    <t>opravy kanalizací - Plán obnovy</t>
  </si>
  <si>
    <t>opravy vodovodů - Plán obnovy</t>
  </si>
  <si>
    <t>opravy komunikací a mostů celkem</t>
  </si>
  <si>
    <t>poplatky SW-tech.podpora,licence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</si>
</sst>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9"/>
      <color indexed="12"/>
      <name val="Arial CE"/>
      <family val="0"/>
    </font>
    <font>
      <sz val="9"/>
      <color indexed="17"/>
      <name val="Arial CE"/>
      <family val="0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0"/>
    </font>
    <font>
      <b/>
      <sz val="10"/>
      <color indexed="12"/>
      <name val="Arial CE"/>
      <family val="0"/>
    </font>
    <font>
      <b/>
      <sz val="8"/>
      <name val="Arial"/>
      <family val="2"/>
    </font>
    <font>
      <b/>
      <sz val="9"/>
      <color indexed="12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7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9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7" xfId="0" applyNumberFormat="1" applyFont="1" applyFill="1" applyBorder="1" applyAlignment="1">
      <alignment/>
    </xf>
    <xf numFmtId="167" fontId="7" fillId="3" borderId="1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167" fontId="7" fillId="4" borderId="17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6" borderId="14" xfId="0" applyFont="1" applyFill="1" applyBorder="1" applyAlignment="1">
      <alignment horizontal="center"/>
    </xf>
    <xf numFmtId="0" fontId="5" fillId="5" borderId="27" xfId="0" applyFont="1" applyFill="1" applyBorder="1" applyAlignment="1">
      <alignment/>
    </xf>
    <xf numFmtId="9" fontId="0" fillId="0" borderId="0" xfId="21" applyFill="1" applyBorder="1" applyAlignment="1">
      <alignment/>
    </xf>
    <xf numFmtId="9" fontId="0" fillId="0" borderId="0" xfId="21" applyNumberFormat="1" applyFill="1" applyBorder="1" applyAlignment="1">
      <alignment/>
    </xf>
    <xf numFmtId="9" fontId="5" fillId="0" borderId="0" xfId="21" applyFont="1" applyFill="1" applyBorder="1" applyAlignment="1">
      <alignment/>
    </xf>
    <xf numFmtId="0" fontId="0" fillId="0" borderId="28" xfId="0" applyBorder="1" applyAlignment="1">
      <alignment horizontal="center"/>
    </xf>
    <xf numFmtId="0" fontId="5" fillId="3" borderId="29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0" borderId="0" xfId="0" applyNumberFormat="1" applyFont="1" applyAlignment="1">
      <alignment/>
    </xf>
    <xf numFmtId="167" fontId="7" fillId="5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6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8" fillId="0" borderId="0" xfId="21" applyNumberFormat="1" applyFont="1" applyAlignment="1">
      <alignment/>
    </xf>
    <xf numFmtId="3" fontId="8" fillId="0" borderId="2" xfId="21" applyNumberFormat="1" applyFont="1" applyBorder="1" applyAlignment="1">
      <alignment/>
    </xf>
    <xf numFmtId="3" fontId="7" fillId="0" borderId="2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7" fillId="4" borderId="1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 horizontal="right"/>
    </xf>
    <xf numFmtId="3" fontId="8" fillId="0" borderId="2" xfId="21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</xf>
    <xf numFmtId="3" fontId="7" fillId="3" borderId="26" xfId="21" applyNumberFormat="1" applyFont="1" applyFill="1" applyBorder="1" applyAlignment="1">
      <alignment/>
    </xf>
    <xf numFmtId="3" fontId="8" fillId="0" borderId="0" xfId="21" applyNumberFormat="1" applyFont="1" applyBorder="1" applyAlignment="1">
      <alignment/>
    </xf>
    <xf numFmtId="3" fontId="8" fillId="0" borderId="2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/>
    </xf>
    <xf numFmtId="3" fontId="8" fillId="0" borderId="3" xfId="21" applyNumberFormat="1" applyFont="1" applyBorder="1" applyAlignment="1">
      <alignment/>
    </xf>
    <xf numFmtId="3" fontId="7" fillId="0" borderId="0" xfId="21" applyNumberFormat="1" applyFont="1" applyBorder="1" applyAlignment="1">
      <alignment/>
    </xf>
    <xf numFmtId="3" fontId="7" fillId="0" borderId="0" xfId="21" applyNumberFormat="1" applyFont="1" applyFill="1" applyBorder="1" applyAlignment="1">
      <alignment/>
    </xf>
    <xf numFmtId="3" fontId="7" fillId="0" borderId="3" xfId="21" applyNumberFormat="1" applyFont="1" applyFill="1" applyBorder="1" applyAlignment="1">
      <alignment/>
    </xf>
    <xf numFmtId="3" fontId="8" fillId="0" borderId="7" xfId="21" applyNumberFormat="1" applyFont="1" applyBorder="1" applyAlignment="1">
      <alignment/>
    </xf>
    <xf numFmtId="3" fontId="18" fillId="0" borderId="0" xfId="21" applyNumberFormat="1" applyFont="1" applyBorder="1" applyAlignment="1">
      <alignment/>
    </xf>
    <xf numFmtId="3" fontId="7" fillId="0" borderId="1" xfId="21" applyNumberFormat="1" applyFont="1" applyBorder="1" applyAlignment="1">
      <alignment/>
    </xf>
    <xf numFmtId="3" fontId="7" fillId="0" borderId="7" xfId="21" applyNumberFormat="1" applyFont="1" applyFill="1" applyBorder="1" applyAlignment="1">
      <alignment/>
    </xf>
    <xf numFmtId="3" fontId="7" fillId="3" borderId="17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 horizontal="right"/>
    </xf>
    <xf numFmtId="3" fontId="7" fillId="0" borderId="7" xfId="21" applyNumberFormat="1" applyFont="1" applyBorder="1" applyAlignment="1">
      <alignment/>
    </xf>
    <xf numFmtId="3" fontId="8" fillId="0" borderId="2" xfId="21" applyNumberFormat="1" applyFont="1" applyBorder="1" applyAlignment="1">
      <alignment horizontal="right"/>
    </xf>
    <xf numFmtId="3" fontId="7" fillId="0" borderId="3" xfId="2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8" fillId="0" borderId="0" xfId="0" applyNumberFormat="1" applyFont="1" applyFill="1" applyAlignment="1">
      <alignment/>
    </xf>
    <xf numFmtId="3" fontId="21" fillId="0" borderId="0" xfId="0" applyNumberFormat="1" applyFont="1" applyBorder="1" applyAlignment="1">
      <alignment/>
    </xf>
    <xf numFmtId="3" fontId="12" fillId="0" borderId="30" xfId="0" applyNumberFormat="1" applyFont="1" applyBorder="1" applyAlignment="1">
      <alignment horizontal="right"/>
    </xf>
    <xf numFmtId="0" fontId="0" fillId="0" borderId="0" xfId="0" applyAlignment="1">
      <alignment/>
    </xf>
    <xf numFmtId="0" fontId="11" fillId="3" borderId="3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7" fillId="4" borderId="5" xfId="21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7" fillId="0" borderId="2" xfId="0" applyFont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3" fontId="7" fillId="2" borderId="5" xfId="21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3" borderId="10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32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7" fontId="10" fillId="0" borderId="0" xfId="0" applyNumberFormat="1" applyFont="1" applyAlignment="1">
      <alignment/>
    </xf>
    <xf numFmtId="167" fontId="1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7" fontId="19" fillId="0" borderId="0" xfId="0" applyNumberFormat="1" applyFont="1" applyFill="1" applyBorder="1" applyAlignment="1">
      <alignment/>
    </xf>
    <xf numFmtId="3" fontId="19" fillId="0" borderId="0" xfId="21" applyNumberFormat="1" applyFont="1" applyBorder="1" applyAlignment="1">
      <alignment/>
    </xf>
    <xf numFmtId="167" fontId="18" fillId="0" borderId="0" xfId="0" applyNumberFormat="1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 wrapText="1"/>
    </xf>
    <xf numFmtId="167" fontId="7" fillId="3" borderId="26" xfId="21" applyNumberFormat="1" applyFont="1" applyFill="1" applyBorder="1" applyAlignment="1">
      <alignment/>
    </xf>
    <xf numFmtId="0" fontId="16" fillId="0" borderId="0" xfId="0" applyFont="1" applyAlignment="1">
      <alignment/>
    </xf>
    <xf numFmtId="167" fontId="8" fillId="0" borderId="2" xfId="0" applyNumberFormat="1" applyFont="1" applyBorder="1" applyAlignment="1">
      <alignment horizontal="right"/>
    </xf>
    <xf numFmtId="0" fontId="0" fillId="4" borderId="24" xfId="0" applyFill="1" applyBorder="1" applyAlignment="1">
      <alignment/>
    </xf>
    <xf numFmtId="0" fontId="9" fillId="6" borderId="27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3" fontId="8" fillId="4" borderId="9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right"/>
    </xf>
    <xf numFmtId="3" fontId="7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/>
    </xf>
    <xf numFmtId="3" fontId="0" fillId="0" borderId="0" xfId="21" applyNumberFormat="1" applyFill="1" applyBorder="1" applyAlignment="1">
      <alignment/>
    </xf>
    <xf numFmtId="3" fontId="8" fillId="0" borderId="7" xfId="21" applyNumberFormat="1" applyFont="1" applyFill="1" applyBorder="1" applyAlignment="1">
      <alignment/>
    </xf>
    <xf numFmtId="3" fontId="8" fillId="0" borderId="34" xfId="22" applyNumberFormat="1" applyFont="1" applyFill="1" applyBorder="1" applyAlignment="1" applyProtection="1">
      <alignment/>
      <protection/>
    </xf>
    <xf numFmtId="0" fontId="9" fillId="0" borderId="3" xfId="0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3" fontId="8" fillId="0" borderId="3" xfId="21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167" fontId="19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3" fontId="7" fillId="4" borderId="17" xfId="21" applyNumberFormat="1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3" fontId="7" fillId="4" borderId="3" xfId="21" applyNumberFormat="1" applyFont="1" applyFill="1" applyBorder="1" applyAlignment="1">
      <alignment/>
    </xf>
    <xf numFmtId="167" fontId="7" fillId="4" borderId="3" xfId="0" applyNumberFormat="1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3" fontId="12" fillId="0" borderId="36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6" fillId="0" borderId="4" xfId="0" applyFont="1" applyBorder="1" applyAlignment="1">
      <alignment/>
    </xf>
    <xf numFmtId="0" fontId="13" fillId="0" borderId="39" xfId="0" applyFont="1" applyBorder="1" applyAlignment="1">
      <alignment/>
    </xf>
    <xf numFmtId="3" fontId="0" fillId="3" borderId="9" xfId="0" applyNumberFormat="1" applyFill="1" applyBorder="1" applyAlignment="1">
      <alignment/>
    </xf>
    <xf numFmtId="3" fontId="8" fillId="0" borderId="0" xfId="21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21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3" fontId="9" fillId="0" borderId="2" xfId="21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167" fontId="0" fillId="0" borderId="2" xfId="0" applyNumberForma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3" fontId="8" fillId="0" borderId="7" xfId="21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/>
    </xf>
    <xf numFmtId="0" fontId="10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2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" fontId="7" fillId="0" borderId="2" xfId="21" applyNumberFormat="1" applyFont="1" applyBorder="1" applyAlignment="1">
      <alignment horizontal="right"/>
    </xf>
    <xf numFmtId="3" fontId="8" fillId="0" borderId="34" xfId="21" applyNumberFormat="1" applyFont="1" applyFill="1" applyBorder="1" applyAlignment="1" applyProtection="1">
      <alignment/>
      <protection/>
    </xf>
    <xf numFmtId="3" fontId="8" fillId="0" borderId="34" xfId="21" applyNumberFormat="1" applyFont="1" applyFill="1" applyBorder="1" applyAlignment="1" applyProtection="1">
      <alignment/>
      <protection/>
    </xf>
    <xf numFmtId="3" fontId="7" fillId="0" borderId="42" xfId="21" applyNumberFormat="1" applyFont="1" applyFill="1" applyBorder="1" applyAlignment="1" applyProtection="1">
      <alignment/>
      <protection/>
    </xf>
    <xf numFmtId="3" fontId="7" fillId="0" borderId="34" xfId="21" applyNumberFormat="1" applyFont="1" applyFill="1" applyBorder="1" applyAlignment="1" applyProtection="1">
      <alignment/>
      <protection/>
    </xf>
    <xf numFmtId="3" fontId="7" fillId="0" borderId="43" xfId="21" applyNumberFormat="1" applyFont="1" applyFill="1" applyBorder="1" applyAlignment="1" applyProtection="1">
      <alignment/>
      <protection/>
    </xf>
    <xf numFmtId="3" fontId="7" fillId="0" borderId="7" xfId="21" applyNumberFormat="1" applyFont="1" applyFill="1" applyBorder="1" applyAlignment="1">
      <alignment horizontal="right"/>
    </xf>
    <xf numFmtId="3" fontId="18" fillId="0" borderId="0" xfId="0" applyNumberFormat="1" applyFont="1" applyAlignment="1">
      <alignment/>
    </xf>
    <xf numFmtId="3" fontId="7" fillId="0" borderId="16" xfId="21" applyNumberFormat="1" applyFont="1" applyBorder="1" applyAlignment="1">
      <alignment/>
    </xf>
    <xf numFmtId="3" fontId="18" fillId="0" borderId="0" xfId="21" applyNumberFormat="1" applyFont="1" applyFill="1" applyBorder="1" applyAlignment="1">
      <alignment horizontal="left"/>
    </xf>
    <xf numFmtId="1" fontId="7" fillId="0" borderId="7" xfId="21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7" fillId="3" borderId="2" xfId="21" applyNumberFormat="1" applyFont="1" applyFill="1" applyBorder="1" applyAlignment="1">
      <alignment/>
    </xf>
    <xf numFmtId="167" fontId="7" fillId="3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8" fillId="0" borderId="16" xfId="21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0" fontId="9" fillId="0" borderId="7" xfId="0" applyFont="1" applyBorder="1" applyAlignment="1">
      <alignment/>
    </xf>
    <xf numFmtId="3" fontId="17" fillId="0" borderId="0" xfId="0" applyNumberFormat="1" applyFont="1" applyAlignment="1">
      <alignment/>
    </xf>
    <xf numFmtId="0" fontId="7" fillId="3" borderId="4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171" fontId="8" fillId="0" borderId="2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0" borderId="3" xfId="21" applyNumberFormat="1" applyFont="1" applyFill="1" applyBorder="1" applyAlignment="1">
      <alignment horizontal="right"/>
    </xf>
    <xf numFmtId="167" fontId="7" fillId="4" borderId="26" xfId="21" applyNumberFormat="1" applyFont="1" applyFill="1" applyBorder="1" applyAlignment="1">
      <alignment/>
    </xf>
    <xf numFmtId="3" fontId="7" fillId="0" borderId="2" xfId="21" applyNumberFormat="1" applyFont="1" applyFill="1" applyBorder="1" applyAlignment="1" applyProtection="1">
      <alignment/>
      <protection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167" fontId="7" fillId="3" borderId="5" xfId="0" applyNumberFormat="1" applyFont="1" applyFill="1" applyBorder="1" applyAlignment="1">
      <alignment/>
    </xf>
    <xf numFmtId="167" fontId="7" fillId="0" borderId="2" xfId="21" applyNumberFormat="1" applyFont="1" applyBorder="1" applyAlignment="1">
      <alignment/>
    </xf>
    <xf numFmtId="167" fontId="7" fillId="0" borderId="1" xfId="21" applyNumberFormat="1" applyFont="1" applyBorder="1" applyAlignment="1">
      <alignment/>
    </xf>
    <xf numFmtId="171" fontId="7" fillId="4" borderId="44" xfId="21" applyNumberFormat="1" applyFont="1" applyFill="1" applyBorder="1" applyAlignment="1">
      <alignment/>
    </xf>
    <xf numFmtId="167" fontId="7" fillId="3" borderId="4" xfId="21" applyNumberFormat="1" applyFont="1" applyFill="1" applyBorder="1" applyAlignment="1">
      <alignment/>
    </xf>
    <xf numFmtId="3" fontId="7" fillId="3" borderId="9" xfId="21" applyNumberFormat="1" applyFont="1" applyFill="1" applyBorder="1" applyAlignment="1">
      <alignment/>
    </xf>
    <xf numFmtId="167" fontId="7" fillId="3" borderId="1" xfId="21" applyNumberFormat="1" applyFont="1" applyFill="1" applyBorder="1" applyAlignment="1">
      <alignment/>
    </xf>
    <xf numFmtId="3" fontId="7" fillId="3" borderId="4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/>
    </xf>
    <xf numFmtId="167" fontId="7" fillId="3" borderId="14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167" fontId="7" fillId="4" borderId="4" xfId="21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/>
    </xf>
    <xf numFmtId="167" fontId="7" fillId="4" borderId="1" xfId="0" applyNumberFormat="1" applyFont="1" applyFill="1" applyBorder="1" applyAlignment="1">
      <alignment/>
    </xf>
    <xf numFmtId="167" fontId="7" fillId="4" borderId="4" xfId="0" applyNumberFormat="1" applyFont="1" applyFill="1" applyBorder="1" applyAlignment="1">
      <alignment/>
    </xf>
    <xf numFmtId="3" fontId="7" fillId="4" borderId="9" xfId="21" applyNumberFormat="1" applyFont="1" applyFill="1" applyBorder="1" applyAlignment="1">
      <alignment/>
    </xf>
    <xf numFmtId="167" fontId="7" fillId="4" borderId="1" xfId="21" applyNumberFormat="1" applyFont="1" applyFill="1" applyBorder="1" applyAlignment="1">
      <alignment/>
    </xf>
    <xf numFmtId="167" fontId="7" fillId="3" borderId="9" xfId="0" applyNumberFormat="1" applyFont="1" applyFill="1" applyBorder="1" applyAlignment="1">
      <alignment/>
    </xf>
    <xf numFmtId="0" fontId="8" fillId="4" borderId="4" xfId="0" applyFont="1" applyFill="1" applyBorder="1" applyAlignment="1">
      <alignment/>
    </xf>
    <xf numFmtId="167" fontId="8" fillId="4" borderId="1" xfId="0" applyNumberFormat="1" applyFont="1" applyFill="1" applyBorder="1" applyAlignment="1">
      <alignment/>
    </xf>
    <xf numFmtId="3" fontId="7" fillId="4" borderId="45" xfId="21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3" fontId="7" fillId="4" borderId="1" xfId="21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167" fontId="7" fillId="4" borderId="9" xfId="21" applyNumberFormat="1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3" fontId="19" fillId="0" borderId="2" xfId="0" applyNumberFormat="1" applyFont="1" applyBorder="1" applyAlignment="1">
      <alignment/>
    </xf>
    <xf numFmtId="167" fontId="8" fillId="2" borderId="5" xfId="0" applyNumberFormat="1" applyFont="1" applyFill="1" applyBorder="1" applyAlignment="1">
      <alignment/>
    </xf>
    <xf numFmtId="3" fontId="7" fillId="5" borderId="5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/>
    </xf>
    <xf numFmtId="0" fontId="19" fillId="0" borderId="2" xfId="0" applyFont="1" applyBorder="1" applyAlignment="1">
      <alignment/>
    </xf>
    <xf numFmtId="167" fontId="7" fillId="0" borderId="0" xfId="0" applyNumberFormat="1" applyFont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1" fontId="7" fillId="0" borderId="2" xfId="21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7" xfId="0" applyNumberFormat="1" applyFont="1" applyBorder="1" applyAlignment="1">
      <alignment/>
    </xf>
    <xf numFmtId="0" fontId="4" fillId="7" borderId="17" xfId="0" applyFont="1" applyFill="1" applyBorder="1" applyAlignment="1">
      <alignment/>
    </xf>
    <xf numFmtId="3" fontId="7" fillId="7" borderId="10" xfId="21" applyNumberFormat="1" applyFont="1" applyFill="1" applyBorder="1" applyAlignment="1">
      <alignment/>
    </xf>
    <xf numFmtId="167" fontId="7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167" fontId="7" fillId="7" borderId="10" xfId="21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4" fillId="0" borderId="2" xfId="20" applyFill="1" applyBorder="1">
      <alignment/>
      <protection/>
    </xf>
    <xf numFmtId="0" fontId="24" fillId="0" borderId="2" xfId="20" applyBorder="1">
      <alignment/>
      <protection/>
    </xf>
    <xf numFmtId="0" fontId="23" fillId="0" borderId="2" xfId="20" applyFont="1" applyFill="1" applyBorder="1">
      <alignment/>
      <protection/>
    </xf>
    <xf numFmtId="0" fontId="23" fillId="0" borderId="2" xfId="20" applyFont="1" applyBorder="1">
      <alignment/>
      <protection/>
    </xf>
    <xf numFmtId="0" fontId="23" fillId="0" borderId="2" xfId="20" applyFont="1" applyBorder="1">
      <alignment/>
      <protection/>
    </xf>
    <xf numFmtId="0" fontId="24" fillId="0" borderId="2" xfId="20" applyFill="1" applyBorder="1" applyAlignment="1">
      <alignment horizontal="center"/>
      <protection/>
    </xf>
    <xf numFmtId="0" fontId="24" fillId="0" borderId="2" xfId="20" applyBorder="1" applyAlignment="1">
      <alignment horizontal="center"/>
      <protection/>
    </xf>
    <xf numFmtId="0" fontId="0" fillId="0" borderId="4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67" fontId="0" fillId="0" borderId="7" xfId="0" applyNumberFormat="1" applyFont="1" applyFill="1" applyBorder="1" applyAlignment="1">
      <alignment horizontal="right"/>
    </xf>
    <xf numFmtId="3" fontId="8" fillId="0" borderId="0" xfId="21" applyNumberFormat="1" applyFont="1" applyFill="1" applyBorder="1" applyAlignment="1">
      <alignment horizontal="right"/>
    </xf>
    <xf numFmtId="167" fontId="12" fillId="0" borderId="30" xfId="0" applyNumberFormat="1" applyFont="1" applyBorder="1" applyAlignment="1">
      <alignment horizontal="right"/>
    </xf>
    <xf numFmtId="167" fontId="12" fillId="0" borderId="31" xfId="0" applyNumberFormat="1" applyFont="1" applyBorder="1" applyAlignment="1">
      <alignment horizontal="right"/>
    </xf>
    <xf numFmtId="167" fontId="12" fillId="0" borderId="4" xfId="0" applyNumberFormat="1" applyFont="1" applyBorder="1" applyAlignment="1">
      <alignment horizontal="right"/>
    </xf>
    <xf numFmtId="167" fontId="12" fillId="0" borderId="47" xfId="0" applyNumberFormat="1" applyFont="1" applyBorder="1" applyAlignment="1">
      <alignment horizontal="right"/>
    </xf>
    <xf numFmtId="167" fontId="12" fillId="0" borderId="20" xfId="0" applyNumberFormat="1" applyFont="1" applyBorder="1" applyAlignment="1">
      <alignment horizontal="right"/>
    </xf>
    <xf numFmtId="167" fontId="12" fillId="0" borderId="9" xfId="0" applyNumberFormat="1" applyFont="1" applyBorder="1" applyAlignment="1">
      <alignment horizontal="right"/>
    </xf>
    <xf numFmtId="167" fontId="12" fillId="0" borderId="48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167" fontId="9" fillId="5" borderId="5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/>
    </xf>
    <xf numFmtId="167" fontId="9" fillId="3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3" fontId="4" fillId="5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7" fillId="0" borderId="11" xfId="21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Fill="1" applyBorder="1" applyAlignment="1">
      <alignment/>
    </xf>
    <xf numFmtId="167" fontId="0" fillId="0" borderId="16" xfId="0" applyNumberFormat="1" applyFont="1" applyFill="1" applyBorder="1" applyAlignment="1">
      <alignment horizontal="right"/>
    </xf>
    <xf numFmtId="167" fontId="0" fillId="0" borderId="6" xfId="0" applyNumberFormat="1" applyBorder="1" applyAlignment="1">
      <alignment/>
    </xf>
    <xf numFmtId="167" fontId="0" fillId="0" borderId="3" xfId="0" applyNumberFormat="1" applyFill="1" applyBorder="1" applyAlignment="1">
      <alignment/>
    </xf>
    <xf numFmtId="167" fontId="0" fillId="0" borderId="13" xfId="0" applyNumberFormat="1" applyBorder="1" applyAlignment="1">
      <alignment/>
    </xf>
    <xf numFmtId="3" fontId="5" fillId="8" borderId="1" xfId="0" applyNumberFormat="1" applyFont="1" applyFill="1" applyBorder="1" applyAlignment="1">
      <alignment/>
    </xf>
    <xf numFmtId="167" fontId="6" fillId="8" borderId="4" xfId="0" applyNumberFormat="1" applyFont="1" applyFill="1" applyBorder="1" applyAlignment="1">
      <alignment/>
    </xf>
    <xf numFmtId="167" fontId="0" fillId="0" borderId="2" xfId="0" applyNumberFormat="1" applyFill="1" applyBorder="1" applyAlignment="1">
      <alignment horizontal="right"/>
    </xf>
    <xf numFmtId="167" fontId="0" fillId="0" borderId="3" xfId="0" applyNumberFormat="1" applyFill="1" applyBorder="1" applyAlignment="1">
      <alignment horizontal="right"/>
    </xf>
    <xf numFmtId="3" fontId="5" fillId="8" borderId="26" xfId="0" applyNumberFormat="1" applyFont="1" applyFill="1" applyBorder="1" applyAlignment="1">
      <alignment horizontal="right"/>
    </xf>
    <xf numFmtId="171" fontId="0" fillId="0" borderId="2" xfId="0" applyNumberFormat="1" applyFont="1" applyFill="1" applyBorder="1" applyAlignment="1">
      <alignment horizontal="right"/>
    </xf>
    <xf numFmtId="3" fontId="7" fillId="0" borderId="6" xfId="21" applyNumberFormat="1" applyFont="1" applyBorder="1" applyAlignment="1">
      <alignment/>
    </xf>
    <xf numFmtId="3" fontId="9" fillId="3" borderId="1" xfId="21" applyNumberFormat="1" applyFont="1" applyFill="1" applyBorder="1" applyAlignment="1">
      <alignment/>
    </xf>
    <xf numFmtId="3" fontId="0" fillId="0" borderId="2" xfId="21" applyNumberFormat="1" applyBorder="1" applyAlignment="1">
      <alignment/>
    </xf>
    <xf numFmtId="3" fontId="7" fillId="3" borderId="5" xfId="21" applyNumberFormat="1" applyFont="1" applyFill="1" applyBorder="1" applyAlignment="1">
      <alignment/>
    </xf>
    <xf numFmtId="3" fontId="9" fillId="0" borderId="7" xfId="21" applyNumberFormat="1" applyFont="1" applyBorder="1" applyAlignment="1">
      <alignment/>
    </xf>
    <xf numFmtId="3" fontId="7" fillId="4" borderId="2" xfId="21" applyNumberFormat="1" applyFont="1" applyFill="1" applyBorder="1" applyAlignment="1">
      <alignment/>
    </xf>
    <xf numFmtId="3" fontId="8" fillId="0" borderId="0" xfId="21" applyNumberFormat="1" applyFont="1" applyFill="1" applyBorder="1" applyAlignment="1">
      <alignment/>
    </xf>
    <xf numFmtId="3" fontId="7" fillId="4" borderId="26" xfId="21" applyNumberFormat="1" applyFont="1" applyFill="1" applyBorder="1" applyAlignment="1">
      <alignment/>
    </xf>
    <xf numFmtId="3" fontId="7" fillId="0" borderId="44" xfId="21" applyNumberFormat="1" applyFont="1" applyFill="1" applyBorder="1" applyAlignment="1">
      <alignment/>
    </xf>
    <xf numFmtId="3" fontId="7" fillId="4" borderId="14" xfId="21" applyNumberFormat="1" applyFont="1" applyFill="1" applyBorder="1" applyAlignment="1">
      <alignment/>
    </xf>
    <xf numFmtId="3" fontId="21" fillId="0" borderId="2" xfId="0" applyNumberFormat="1" applyFont="1" applyBorder="1" applyAlignment="1">
      <alignment/>
    </xf>
    <xf numFmtId="3" fontId="7" fillId="0" borderId="11" xfId="21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3" fontId="4" fillId="5" borderId="2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4" fillId="6" borderId="29" xfId="0" applyNumberFormat="1" applyFont="1" applyFill="1" applyBorder="1" applyAlignment="1">
      <alignment horizontal="center"/>
    </xf>
    <xf numFmtId="3" fontId="9" fillId="6" borderId="2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3" fontId="7" fillId="7" borderId="26" xfId="21" applyNumberFormat="1" applyFont="1" applyFill="1" applyBorder="1" applyAlignment="1">
      <alignment/>
    </xf>
    <xf numFmtId="3" fontId="7" fillId="0" borderId="22" xfId="21" applyNumberFormat="1" applyFont="1" applyBorder="1" applyAlignment="1">
      <alignment horizontal="right"/>
    </xf>
    <xf numFmtId="3" fontId="8" fillId="0" borderId="0" xfId="21" applyNumberFormat="1" applyFont="1" applyFill="1" applyAlignment="1">
      <alignment/>
    </xf>
    <xf numFmtId="3" fontId="7" fillId="0" borderId="34" xfId="21" applyNumberFormat="1" applyFont="1" applyFill="1" applyBorder="1" applyAlignment="1" applyProtection="1">
      <alignment/>
      <protection/>
    </xf>
    <xf numFmtId="3" fontId="7" fillId="5" borderId="5" xfId="21" applyNumberFormat="1" applyFont="1" applyFill="1" applyBorder="1" applyAlignment="1">
      <alignment horizontal="right"/>
    </xf>
    <xf numFmtId="3" fontId="0" fillId="0" borderId="0" xfId="21" applyNumberFormat="1" applyAlignment="1">
      <alignment/>
    </xf>
    <xf numFmtId="3" fontId="8" fillId="0" borderId="0" xfId="0" applyNumberFormat="1" applyFont="1" applyBorder="1" applyAlignment="1">
      <alignment horizontal="right"/>
    </xf>
    <xf numFmtId="3" fontId="7" fillId="4" borderId="26" xfId="0" applyNumberFormat="1" applyFont="1" applyFill="1" applyBorder="1" applyAlignment="1">
      <alignment/>
    </xf>
    <xf numFmtId="3" fontId="8" fillId="0" borderId="11" xfId="21" applyNumberFormat="1" applyFont="1" applyBorder="1" applyAlignment="1">
      <alignment/>
    </xf>
    <xf numFmtId="3" fontId="21" fillId="0" borderId="0" xfId="21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7" fillId="0" borderId="0" xfId="21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7" fillId="0" borderId="6" xfId="21" applyNumberFormat="1" applyFont="1" applyFill="1" applyBorder="1" applyAlignment="1">
      <alignment horizontal="right"/>
    </xf>
    <xf numFmtId="3" fontId="7" fillId="4" borderId="49" xfId="21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3" borderId="10" xfId="21" applyNumberFormat="1" applyFont="1" applyFill="1" applyBorder="1" applyAlignment="1">
      <alignment/>
    </xf>
    <xf numFmtId="3" fontId="7" fillId="5" borderId="1" xfId="21" applyNumberFormat="1" applyFont="1" applyFill="1" applyBorder="1" applyAlignment="1">
      <alignment horizontal="right"/>
    </xf>
    <xf numFmtId="3" fontId="12" fillId="5" borderId="36" xfId="21" applyNumberFormat="1" applyFont="1" applyFill="1" applyBorder="1" applyAlignment="1">
      <alignment horizontal="right"/>
    </xf>
    <xf numFmtId="3" fontId="12" fillId="5" borderId="50" xfId="21" applyNumberFormat="1" applyFont="1" applyFill="1" applyBorder="1" applyAlignment="1">
      <alignment horizontal="right"/>
    </xf>
    <xf numFmtId="3" fontId="12" fillId="5" borderId="1" xfId="0" applyNumberFormat="1" applyFont="1" applyFill="1" applyBorder="1" applyAlignment="1">
      <alignment horizontal="right"/>
    </xf>
    <xf numFmtId="3" fontId="12" fillId="5" borderId="37" xfId="21" applyNumberFormat="1" applyFont="1" applyFill="1" applyBorder="1" applyAlignment="1">
      <alignment horizontal="right"/>
    </xf>
    <xf numFmtId="3" fontId="12" fillId="5" borderId="38" xfId="21" applyNumberFormat="1" applyFont="1" applyFill="1" applyBorder="1" applyAlignment="1">
      <alignment horizontal="right"/>
    </xf>
    <xf numFmtId="3" fontId="20" fillId="0" borderId="0" xfId="21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3" fontId="7" fillId="0" borderId="18" xfId="21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3" fontId="7" fillId="3" borderId="14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/>
    </xf>
    <xf numFmtId="3" fontId="7" fillId="0" borderId="6" xfId="0" applyNumberFormat="1" applyFont="1" applyBorder="1" applyAlignment="1">
      <alignment/>
    </xf>
    <xf numFmtId="3" fontId="9" fillId="3" borderId="26" xfId="21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7" fontId="17" fillId="0" borderId="0" xfId="0" applyNumberFormat="1" applyFont="1" applyBorder="1" applyAlignment="1">
      <alignment/>
    </xf>
    <xf numFmtId="3" fontId="9" fillId="5" borderId="5" xfId="21" applyNumberFormat="1" applyFont="1" applyFill="1" applyBorder="1" applyAlignment="1">
      <alignment horizontal="right"/>
    </xf>
    <xf numFmtId="9" fontId="7" fillId="0" borderId="0" xfId="21" applyFont="1" applyFill="1" applyBorder="1" applyAlignment="1">
      <alignment horizontal="right"/>
    </xf>
    <xf numFmtId="0" fontId="7" fillId="0" borderId="3" xfId="0" applyFont="1" applyBorder="1" applyAlignment="1">
      <alignment wrapText="1"/>
    </xf>
    <xf numFmtId="3" fontId="10" fillId="0" borderId="0" xfId="21" applyNumberFormat="1" applyFont="1" applyBorder="1" applyAlignment="1">
      <alignment/>
    </xf>
    <xf numFmtId="3" fontId="17" fillId="0" borderId="2" xfId="21" applyNumberFormat="1" applyFont="1" applyFill="1" applyBorder="1" applyAlignment="1">
      <alignment/>
    </xf>
    <xf numFmtId="0" fontId="25" fillId="0" borderId="2" xfId="0" applyFont="1" applyBorder="1" applyAlignment="1">
      <alignment/>
    </xf>
    <xf numFmtId="3" fontId="25" fillId="0" borderId="2" xfId="0" applyNumberFormat="1" applyFont="1" applyBorder="1" applyAlignment="1">
      <alignment/>
    </xf>
    <xf numFmtId="1" fontId="7" fillId="0" borderId="2" xfId="21" applyNumberFormat="1" applyFont="1" applyFill="1" applyBorder="1" applyAlignment="1">
      <alignment horizontal="right"/>
    </xf>
    <xf numFmtId="1" fontId="8" fillId="0" borderId="2" xfId="21" applyNumberFormat="1" applyFont="1" applyBorder="1" applyAlignment="1">
      <alignment/>
    </xf>
    <xf numFmtId="1" fontId="8" fillId="0" borderId="3" xfId="21" applyNumberFormat="1" applyFont="1" applyBorder="1" applyAlignment="1">
      <alignment/>
    </xf>
    <xf numFmtId="9" fontId="7" fillId="0" borderId="0" xfId="21" applyFont="1" applyBorder="1" applyAlignment="1">
      <alignment/>
    </xf>
    <xf numFmtId="1" fontId="8" fillId="0" borderId="2" xfId="21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7" fillId="0" borderId="8" xfId="21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5" fillId="3" borderId="29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27" fillId="0" borderId="2" xfId="0" applyFont="1" applyBorder="1" applyAlignment="1">
      <alignment/>
    </xf>
    <xf numFmtId="0" fontId="17" fillId="0" borderId="2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ěžný" xfId="20"/>
    <cellStyle name="Percent" xfId="21"/>
    <cellStyle name="procent_běžný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38.125" style="0" customWidth="1"/>
    <col min="2" max="2" width="10.00390625" style="0" bestFit="1" customWidth="1"/>
    <col min="3" max="3" width="10.125" style="0" bestFit="1" customWidth="1"/>
    <col min="4" max="4" width="11.375" style="0" bestFit="1" customWidth="1"/>
    <col min="5" max="5" width="10.75390625" style="0" bestFit="1" customWidth="1"/>
    <col min="6" max="6" width="7.25390625" style="0" bestFit="1" customWidth="1"/>
    <col min="7" max="7" width="10.625" style="0" customWidth="1"/>
  </cols>
  <sheetData>
    <row r="1" spans="1:3" ht="30" customHeight="1">
      <c r="A1" s="234" t="s">
        <v>79</v>
      </c>
      <c r="B1" s="234"/>
      <c r="C1" s="4"/>
    </row>
    <row r="2" spans="1:6" ht="19.5" customHeight="1" thickBot="1">
      <c r="A2" s="234"/>
      <c r="B2" s="234"/>
      <c r="C2" s="274"/>
      <c r="F2" s="344"/>
    </row>
    <row r="3" spans="2:7" ht="39" thickBot="1">
      <c r="B3" s="404" t="s">
        <v>955</v>
      </c>
      <c r="C3" s="404" t="s">
        <v>956</v>
      </c>
      <c r="D3" s="528" t="s">
        <v>190</v>
      </c>
      <c r="E3" s="715" t="s">
        <v>584</v>
      </c>
      <c r="F3" s="344"/>
      <c r="G3" s="688" t="s">
        <v>820</v>
      </c>
    </row>
    <row r="4" spans="1:7" ht="18">
      <c r="A4" s="325" t="s">
        <v>545</v>
      </c>
      <c r="B4" s="348">
        <f aca="true" t="shared" si="0" ref="B4:D5">B9+B14</f>
        <v>379721</v>
      </c>
      <c r="C4" s="348">
        <f t="shared" si="0"/>
        <v>394699</v>
      </c>
      <c r="D4" s="596">
        <f t="shared" si="0"/>
        <v>339915.9259999999</v>
      </c>
      <c r="E4" s="680">
        <f>E9+E14</f>
        <v>386807</v>
      </c>
      <c r="F4" s="451"/>
      <c r="G4" s="454">
        <f>G9+G14</f>
        <v>382569</v>
      </c>
    </row>
    <row r="5" spans="1:7" ht="18.75" thickBot="1">
      <c r="A5" s="350" t="s">
        <v>546</v>
      </c>
      <c r="B5" s="452">
        <f t="shared" si="0"/>
        <v>372603</v>
      </c>
      <c r="C5" s="452">
        <f t="shared" si="0"/>
        <v>421070</v>
      </c>
      <c r="D5" s="597">
        <f t="shared" si="0"/>
        <v>343850.65380000003</v>
      </c>
      <c r="E5" s="681">
        <f>E10+E15</f>
        <v>379566</v>
      </c>
      <c r="F5" s="451"/>
      <c r="G5" s="457">
        <f>G10+G15</f>
        <v>375338</v>
      </c>
    </row>
    <row r="6" spans="1:7" ht="18.75" thickBot="1">
      <c r="A6" s="351" t="s">
        <v>325</v>
      </c>
      <c r="B6" s="352">
        <v>7118</v>
      </c>
      <c r="C6" s="352">
        <f>C4-C5</f>
        <v>-26371</v>
      </c>
      <c r="D6" s="598">
        <f>D4-D5</f>
        <v>-3934.7278000001097</v>
      </c>
      <c r="E6" s="682">
        <f>E4-E5</f>
        <v>7241</v>
      </c>
      <c r="F6" s="451"/>
      <c r="G6" s="456">
        <f>G4-G5</f>
        <v>7231</v>
      </c>
    </row>
    <row r="7" spans="3:7" ht="15.75" thickBot="1">
      <c r="C7" s="231"/>
      <c r="D7" s="161"/>
      <c r="E7" s="423"/>
      <c r="F7" s="423"/>
      <c r="G7" s="664"/>
    </row>
    <row r="8" spans="1:7" ht="16.5" thickBot="1">
      <c r="A8" s="227" t="s">
        <v>547</v>
      </c>
      <c r="B8" s="231"/>
      <c r="C8" s="231"/>
      <c r="D8" s="161"/>
      <c r="E8" s="423"/>
      <c r="F8" s="423"/>
      <c r="G8" s="664"/>
    </row>
    <row r="9" spans="1:7" ht="15">
      <c r="A9" s="689" t="s">
        <v>560</v>
      </c>
      <c r="B9" s="454">
        <v>356759</v>
      </c>
      <c r="C9" s="454">
        <f>běžný!J1102</f>
        <v>378623</v>
      </c>
      <c r="D9" s="599">
        <f>běžný!K1102</f>
        <v>329212.4159999999</v>
      </c>
      <c r="E9" s="680">
        <f>běžný!L1102</f>
        <v>366359</v>
      </c>
      <c r="F9" s="451"/>
      <c r="G9" s="454">
        <f>165578+59898+142093</f>
        <v>367569</v>
      </c>
    </row>
    <row r="10" spans="1:8" ht="15.75" thickBot="1">
      <c r="A10" s="459" t="s">
        <v>548</v>
      </c>
      <c r="B10" s="455">
        <v>326889</v>
      </c>
      <c r="C10" s="455">
        <f>běžný!M1102</f>
        <v>361766</v>
      </c>
      <c r="D10" s="600">
        <f>běžný!N1102</f>
        <v>307985.4558</v>
      </c>
      <c r="E10" s="683">
        <f>běžný!O1102</f>
        <v>337315</v>
      </c>
      <c r="F10" s="451"/>
      <c r="G10" s="455">
        <v>330742</v>
      </c>
      <c r="H10" s="10"/>
    </row>
    <row r="11" spans="1:7" ht="16.5" thickBot="1">
      <c r="A11" s="460" t="s">
        <v>585</v>
      </c>
      <c r="B11" s="456">
        <v>29870</v>
      </c>
      <c r="C11" s="456">
        <f>C9-C10</f>
        <v>16857</v>
      </c>
      <c r="D11" s="601">
        <f>D9-D10</f>
        <v>21226.960199999914</v>
      </c>
      <c r="E11" s="682">
        <f>E9-E10</f>
        <v>29044</v>
      </c>
      <c r="F11" s="451"/>
      <c r="G11" s="456">
        <f>G9-G10</f>
        <v>36827</v>
      </c>
    </row>
    <row r="12" spans="3:7" ht="15.75" thickBot="1">
      <c r="C12" s="232"/>
      <c r="D12" s="161"/>
      <c r="E12" s="423"/>
      <c r="F12" s="423"/>
      <c r="G12" s="664"/>
    </row>
    <row r="13" spans="1:7" ht="16.5" thickBot="1">
      <c r="A13" s="227" t="s">
        <v>549</v>
      </c>
      <c r="B13" s="233"/>
      <c r="C13" s="233"/>
      <c r="D13" s="161"/>
      <c r="E13" s="423"/>
      <c r="F13" s="423"/>
      <c r="G13" s="664"/>
    </row>
    <row r="14" spans="1:7" ht="15">
      <c r="A14" s="458" t="s">
        <v>58</v>
      </c>
      <c r="B14" s="454">
        <v>22962</v>
      </c>
      <c r="C14" s="454">
        <f>kapitálový!I187</f>
        <v>16076</v>
      </c>
      <c r="D14" s="599">
        <f>kapitálový!K187</f>
        <v>10703.51</v>
      </c>
      <c r="E14" s="680">
        <f>kapitálový!L187</f>
        <v>20448</v>
      </c>
      <c r="F14" s="451"/>
      <c r="G14" s="454">
        <v>15000</v>
      </c>
    </row>
    <row r="15" spans="1:7" ht="15.75" thickBot="1">
      <c r="A15" s="461" t="s">
        <v>550</v>
      </c>
      <c r="B15" s="457">
        <v>45714</v>
      </c>
      <c r="C15" s="457">
        <f>kapitálový!M187</f>
        <v>59304</v>
      </c>
      <c r="D15" s="602">
        <f>kapitálový!N187</f>
        <v>35865.19800000001</v>
      </c>
      <c r="E15" s="684">
        <f>kapitálový!O187</f>
        <v>42251</v>
      </c>
      <c r="F15" s="451"/>
      <c r="G15" s="457">
        <v>44596</v>
      </c>
    </row>
    <row r="16" spans="1:7" ht="16.5" thickBot="1">
      <c r="A16" s="460" t="s">
        <v>559</v>
      </c>
      <c r="B16" s="456">
        <f>B14-B15</f>
        <v>-22752</v>
      </c>
      <c r="C16" s="456">
        <f>C14-C15</f>
        <v>-43228</v>
      </c>
      <c r="D16" s="601">
        <f>D14-D15</f>
        <v>-25161.68800000001</v>
      </c>
      <c r="E16" s="682">
        <f>E14-E15</f>
        <v>-21803</v>
      </c>
      <c r="F16" s="451"/>
      <c r="G16" s="456">
        <f>G14-G15</f>
        <v>-29596</v>
      </c>
    </row>
    <row r="17" spans="5:7" ht="12.75">
      <c r="E17" s="628"/>
      <c r="F17" s="2"/>
      <c r="G17" s="4"/>
    </row>
    <row r="18" ht="15.75">
      <c r="E18" s="477"/>
    </row>
    <row r="19" spans="1:5" ht="12.75">
      <c r="A19" s="251"/>
      <c r="D19" s="220"/>
      <c r="E19" s="10"/>
    </row>
    <row r="20" spans="1:5" ht="12.75">
      <c r="A20" s="251"/>
      <c r="D20" s="220"/>
      <c r="E20" s="10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&amp;CRozpočet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94"/>
  <sheetViews>
    <sheetView workbookViewId="0" topLeftCell="A502">
      <selection activeCell="O541" sqref="O541"/>
    </sheetView>
  </sheetViews>
  <sheetFormatPr defaultColWidth="9.00390625" defaultRowHeight="12.75"/>
  <cols>
    <col min="1" max="1" width="4.625" style="0" customWidth="1"/>
    <col min="2" max="2" width="5.00390625" style="0" bestFit="1" customWidth="1"/>
    <col min="3" max="3" width="5.00390625" style="0" customWidth="1"/>
    <col min="4" max="4" width="3.25390625" style="251" customWidth="1"/>
    <col min="5" max="5" width="5.25390625" style="0" bestFit="1" customWidth="1"/>
    <col min="6" max="6" width="30.75390625" style="0" customWidth="1"/>
    <col min="7" max="7" width="6.125" style="0" hidden="1" customWidth="1"/>
    <col min="8" max="9" width="11.75390625" style="0" hidden="1" customWidth="1"/>
    <col min="10" max="10" width="8.00390625" style="0" bestFit="1" customWidth="1"/>
    <col min="11" max="11" width="8.25390625" style="0" customWidth="1"/>
    <col min="12" max="12" width="7.375" style="10" bestFit="1" customWidth="1"/>
    <col min="13" max="13" width="8.125" style="0" customWidth="1"/>
    <col min="14" max="14" width="8.25390625" style="0" customWidth="1"/>
    <col min="15" max="15" width="7.375" style="10" bestFit="1" customWidth="1"/>
    <col min="16" max="16" width="5.375" style="434" customWidth="1"/>
  </cols>
  <sheetData>
    <row r="1" spans="6:15" ht="15.75" thickBot="1">
      <c r="F1" s="148" t="s">
        <v>476</v>
      </c>
      <c r="H1" s="3" t="s">
        <v>343</v>
      </c>
      <c r="I1" s="3" t="s">
        <v>344</v>
      </c>
      <c r="J1" s="243" t="s">
        <v>501</v>
      </c>
      <c r="K1" s="353">
        <v>2010</v>
      </c>
      <c r="L1" s="656" t="s">
        <v>894</v>
      </c>
      <c r="M1" s="414" t="s">
        <v>502</v>
      </c>
      <c r="N1" s="353">
        <v>2010</v>
      </c>
      <c r="O1" s="656" t="s">
        <v>894</v>
      </c>
    </row>
    <row r="2" spans="1:15" ht="13.5" thickBot="1">
      <c r="A2" s="154" t="s">
        <v>341</v>
      </c>
      <c r="B2" s="154" t="s">
        <v>498</v>
      </c>
      <c r="C2" s="154" t="s">
        <v>346</v>
      </c>
      <c r="D2" s="497" t="s">
        <v>40</v>
      </c>
      <c r="E2" s="154" t="s">
        <v>420</v>
      </c>
      <c r="F2" s="154" t="s">
        <v>212</v>
      </c>
      <c r="G2" s="154"/>
      <c r="H2" s="155"/>
      <c r="I2" s="155"/>
      <c r="J2" s="242" t="s">
        <v>499</v>
      </c>
      <c r="K2" s="411" t="s">
        <v>500</v>
      </c>
      <c r="L2" s="657" t="s">
        <v>895</v>
      </c>
      <c r="M2" s="413" t="s">
        <v>499</v>
      </c>
      <c r="N2" s="411" t="s">
        <v>500</v>
      </c>
      <c r="O2" s="657" t="s">
        <v>895</v>
      </c>
    </row>
    <row r="3" spans="1:8" ht="3" customHeight="1" thickBot="1">
      <c r="A3" s="4"/>
      <c r="B3" s="4"/>
      <c r="C3" s="4"/>
      <c r="D3" s="334"/>
      <c r="E3" s="4"/>
      <c r="F3" s="5"/>
      <c r="H3" s="6"/>
    </row>
    <row r="4" spans="1:15" ht="13.5" thickBot="1">
      <c r="A4" s="7">
        <v>1</v>
      </c>
      <c r="B4" s="7"/>
      <c r="C4" s="7"/>
      <c r="D4" s="328"/>
      <c r="E4" s="7"/>
      <c r="F4" s="8" t="s">
        <v>213</v>
      </c>
      <c r="H4" s="9"/>
      <c r="O4" s="298"/>
    </row>
    <row r="5" spans="1:15" ht="12.75">
      <c r="A5" s="266">
        <v>1</v>
      </c>
      <c r="B5" s="269">
        <v>5011</v>
      </c>
      <c r="C5" s="269">
        <v>6171</v>
      </c>
      <c r="D5" s="498"/>
      <c r="E5" s="479"/>
      <c r="F5" s="67" t="s">
        <v>348</v>
      </c>
      <c r="H5" s="9"/>
      <c r="I5" s="4"/>
      <c r="J5" s="171"/>
      <c r="K5" s="171"/>
      <c r="L5" s="665"/>
      <c r="M5" s="299">
        <v>34592</v>
      </c>
      <c r="N5" s="173">
        <v>28723.701</v>
      </c>
      <c r="O5" s="299">
        <v>35070</v>
      </c>
    </row>
    <row r="6" spans="1:15" ht="12.75">
      <c r="A6" s="266">
        <v>1</v>
      </c>
      <c r="B6" s="269">
        <v>5011</v>
      </c>
      <c r="C6" s="269">
        <v>6171</v>
      </c>
      <c r="D6" s="498"/>
      <c r="E6" s="479" t="s">
        <v>161</v>
      </c>
      <c r="F6" s="104" t="s">
        <v>990</v>
      </c>
      <c r="H6" s="9"/>
      <c r="I6" s="4"/>
      <c r="J6" s="171"/>
      <c r="K6" s="167"/>
      <c r="L6" s="82"/>
      <c r="M6" s="299">
        <v>577</v>
      </c>
      <c r="N6" s="173">
        <v>334.7</v>
      </c>
      <c r="O6" s="299">
        <v>577</v>
      </c>
    </row>
    <row r="7" spans="1:15" ht="12.75">
      <c r="A7" s="266">
        <v>1</v>
      </c>
      <c r="B7" s="269">
        <v>5011</v>
      </c>
      <c r="C7" s="269">
        <v>6171</v>
      </c>
      <c r="D7" s="498"/>
      <c r="E7" s="479" t="s">
        <v>988</v>
      </c>
      <c r="F7" s="104" t="s">
        <v>989</v>
      </c>
      <c r="H7" s="9"/>
      <c r="I7" s="4"/>
      <c r="J7" s="171"/>
      <c r="K7" s="167"/>
      <c r="L7" s="82"/>
      <c r="M7" s="299">
        <v>2311</v>
      </c>
      <c r="N7" s="173">
        <v>1614.687</v>
      </c>
      <c r="O7" s="299">
        <v>2311</v>
      </c>
    </row>
    <row r="8" spans="1:15" ht="12.75">
      <c r="A8" s="266">
        <v>1</v>
      </c>
      <c r="B8" s="269">
        <v>5011</v>
      </c>
      <c r="C8" s="269">
        <v>6171</v>
      </c>
      <c r="D8" s="498"/>
      <c r="E8" s="479" t="s">
        <v>717</v>
      </c>
      <c r="F8" s="104" t="s">
        <v>718</v>
      </c>
      <c r="H8" s="9"/>
      <c r="I8" s="4"/>
      <c r="J8" s="171"/>
      <c r="K8" s="167"/>
      <c r="L8" s="82"/>
      <c r="M8" s="299">
        <v>34</v>
      </c>
      <c r="N8" s="173">
        <v>33.744</v>
      </c>
      <c r="O8" s="299">
        <v>0</v>
      </c>
    </row>
    <row r="9" spans="1:15" ht="12.75">
      <c r="A9" s="266">
        <v>1</v>
      </c>
      <c r="B9" s="269">
        <v>5021</v>
      </c>
      <c r="C9" s="269">
        <v>6171</v>
      </c>
      <c r="D9" s="498"/>
      <c r="E9" s="479"/>
      <c r="F9" s="67" t="s">
        <v>349</v>
      </c>
      <c r="H9" s="9"/>
      <c r="I9" s="4"/>
      <c r="J9" s="398"/>
      <c r="K9" s="167"/>
      <c r="L9" s="82"/>
      <c r="M9" s="299">
        <v>380</v>
      </c>
      <c r="N9" s="173">
        <v>393.948</v>
      </c>
      <c r="O9" s="299">
        <v>290</v>
      </c>
    </row>
    <row r="10" spans="1:15" ht="12.75">
      <c r="A10" s="266">
        <v>1</v>
      </c>
      <c r="B10" s="269">
        <v>5024</v>
      </c>
      <c r="C10" s="269">
        <v>6171</v>
      </c>
      <c r="D10" s="498"/>
      <c r="E10" s="479"/>
      <c r="F10" s="67" t="s">
        <v>20</v>
      </c>
      <c r="H10" s="9"/>
      <c r="I10" s="4"/>
      <c r="J10" s="398"/>
      <c r="K10" s="171"/>
      <c r="L10" s="665"/>
      <c r="M10" s="299">
        <v>620</v>
      </c>
      <c r="N10" s="173">
        <v>216.427</v>
      </c>
      <c r="O10" s="299">
        <v>0</v>
      </c>
    </row>
    <row r="11" spans="1:15" ht="12.75">
      <c r="A11" s="266">
        <v>1</v>
      </c>
      <c r="B11" s="269">
        <v>5031</v>
      </c>
      <c r="C11" s="269">
        <v>6171</v>
      </c>
      <c r="D11" s="498"/>
      <c r="E11" s="479"/>
      <c r="F11" s="67" t="s">
        <v>350</v>
      </c>
      <c r="H11" s="9"/>
      <c r="I11" s="4"/>
      <c r="J11" s="171"/>
      <c r="K11" s="399"/>
      <c r="L11" s="665"/>
      <c r="M11" s="299">
        <v>8649</v>
      </c>
      <c r="N11" s="173">
        <v>7207.221</v>
      </c>
      <c r="O11" s="299">
        <v>8768</v>
      </c>
    </row>
    <row r="12" spans="1:15" ht="12.75">
      <c r="A12" s="266">
        <v>1</v>
      </c>
      <c r="B12" s="269">
        <v>5031</v>
      </c>
      <c r="C12" s="269">
        <v>6171</v>
      </c>
      <c r="D12" s="498"/>
      <c r="E12" s="479" t="s">
        <v>161</v>
      </c>
      <c r="F12" s="67" t="s">
        <v>938</v>
      </c>
      <c r="H12" s="9"/>
      <c r="I12" s="4"/>
      <c r="J12" s="171"/>
      <c r="K12" s="167"/>
      <c r="L12" s="82"/>
      <c r="M12" s="299">
        <v>146</v>
      </c>
      <c r="N12" s="173">
        <v>83.7</v>
      </c>
      <c r="O12" s="299">
        <v>146</v>
      </c>
    </row>
    <row r="13" spans="1:15" ht="12.75">
      <c r="A13" s="266">
        <v>1</v>
      </c>
      <c r="B13" s="269">
        <v>5031</v>
      </c>
      <c r="C13" s="269">
        <v>6171</v>
      </c>
      <c r="D13" s="498"/>
      <c r="E13" s="479" t="s">
        <v>988</v>
      </c>
      <c r="F13" s="67" t="s">
        <v>992</v>
      </c>
      <c r="H13" s="9"/>
      <c r="I13" s="4"/>
      <c r="J13" s="171"/>
      <c r="K13" s="167"/>
      <c r="L13" s="82"/>
      <c r="M13" s="299">
        <v>578</v>
      </c>
      <c r="N13" s="173">
        <v>403.414</v>
      </c>
      <c r="O13" s="299">
        <v>578</v>
      </c>
    </row>
    <row r="14" spans="1:15" ht="12.75">
      <c r="A14" s="266">
        <v>1</v>
      </c>
      <c r="B14" s="269">
        <v>5031</v>
      </c>
      <c r="C14" s="269">
        <v>6171</v>
      </c>
      <c r="D14" s="498"/>
      <c r="E14" s="479" t="s">
        <v>717</v>
      </c>
      <c r="F14" s="104" t="s">
        <v>719</v>
      </c>
      <c r="H14" s="9"/>
      <c r="I14" s="4"/>
      <c r="J14" s="171"/>
      <c r="K14" s="167"/>
      <c r="L14" s="82"/>
      <c r="M14" s="299">
        <v>8</v>
      </c>
      <c r="N14" s="173">
        <v>8.436</v>
      </c>
      <c r="O14" s="299">
        <v>0</v>
      </c>
    </row>
    <row r="15" spans="1:15" ht="12.75">
      <c r="A15" s="266">
        <v>1</v>
      </c>
      <c r="B15" s="269">
        <v>5032</v>
      </c>
      <c r="C15" s="269">
        <v>6171</v>
      </c>
      <c r="D15" s="498"/>
      <c r="E15" s="479"/>
      <c r="F15" s="67" t="s">
        <v>351</v>
      </c>
      <c r="H15" s="9"/>
      <c r="I15" s="4"/>
      <c r="J15" s="171"/>
      <c r="K15" s="167"/>
      <c r="L15" s="665"/>
      <c r="M15" s="299">
        <v>3113</v>
      </c>
      <c r="N15" s="173">
        <v>2621.03</v>
      </c>
      <c r="O15" s="299">
        <v>3157</v>
      </c>
    </row>
    <row r="16" spans="1:15" ht="12.75">
      <c r="A16" s="266">
        <v>1</v>
      </c>
      <c r="B16" s="269">
        <v>5032</v>
      </c>
      <c r="C16" s="269">
        <v>6171</v>
      </c>
      <c r="D16" s="498"/>
      <c r="E16" s="479" t="s">
        <v>161</v>
      </c>
      <c r="F16" s="67" t="s">
        <v>939</v>
      </c>
      <c r="H16" s="9"/>
      <c r="I16" s="4"/>
      <c r="J16" s="171"/>
      <c r="K16" s="167"/>
      <c r="L16" s="82"/>
      <c r="M16" s="299">
        <v>51</v>
      </c>
      <c r="N16" s="173">
        <v>30.1</v>
      </c>
      <c r="O16" s="299">
        <v>51</v>
      </c>
    </row>
    <row r="17" spans="1:15" ht="12.75">
      <c r="A17" s="266">
        <v>1</v>
      </c>
      <c r="B17" s="269">
        <v>5032</v>
      </c>
      <c r="C17" s="269">
        <v>6171</v>
      </c>
      <c r="D17" s="498"/>
      <c r="E17" s="479" t="s">
        <v>988</v>
      </c>
      <c r="F17" s="67" t="s">
        <v>991</v>
      </c>
      <c r="H17" s="9"/>
      <c r="I17" s="4"/>
      <c r="J17" s="171"/>
      <c r="K17" s="167"/>
      <c r="L17" s="82"/>
      <c r="M17" s="299">
        <v>208</v>
      </c>
      <c r="N17" s="173">
        <v>145.418</v>
      </c>
      <c r="O17" s="299">
        <v>208</v>
      </c>
    </row>
    <row r="18" spans="1:15" ht="12.75">
      <c r="A18" s="266">
        <v>1</v>
      </c>
      <c r="B18" s="269">
        <v>5032</v>
      </c>
      <c r="C18" s="269">
        <v>6171</v>
      </c>
      <c r="D18" s="498"/>
      <c r="E18" s="479" t="s">
        <v>717</v>
      </c>
      <c r="F18" s="67" t="s">
        <v>720</v>
      </c>
      <c r="H18" s="9"/>
      <c r="I18" s="4"/>
      <c r="J18" s="171"/>
      <c r="K18" s="167"/>
      <c r="L18" s="82"/>
      <c r="M18" s="299">
        <v>3</v>
      </c>
      <c r="N18" s="173">
        <v>3.037</v>
      </c>
      <c r="O18" s="299">
        <v>0</v>
      </c>
    </row>
    <row r="19" spans="1:15" ht="12.75">
      <c r="A19" s="266">
        <v>1</v>
      </c>
      <c r="B19" s="269">
        <v>5051</v>
      </c>
      <c r="C19" s="269">
        <v>6171</v>
      </c>
      <c r="D19" s="498"/>
      <c r="E19" s="479"/>
      <c r="F19" s="67" t="s">
        <v>702</v>
      </c>
      <c r="H19" s="9"/>
      <c r="I19" s="4"/>
      <c r="J19" s="171"/>
      <c r="K19" s="167"/>
      <c r="L19" s="82"/>
      <c r="M19" s="299">
        <v>0</v>
      </c>
      <c r="N19" s="173">
        <v>131.15</v>
      </c>
      <c r="O19" s="299">
        <v>0</v>
      </c>
    </row>
    <row r="20" spans="1:15" ht="12.75">
      <c r="A20" s="266">
        <v>1</v>
      </c>
      <c r="B20" s="269">
        <v>5192</v>
      </c>
      <c r="C20" s="269">
        <v>6171</v>
      </c>
      <c r="D20" s="498"/>
      <c r="E20" s="479"/>
      <c r="F20" s="67" t="s">
        <v>443</v>
      </c>
      <c r="H20" s="9"/>
      <c r="I20" s="4"/>
      <c r="J20" s="171"/>
      <c r="K20" s="167"/>
      <c r="L20" s="82"/>
      <c r="M20" s="299">
        <v>0</v>
      </c>
      <c r="N20" s="173">
        <v>1</v>
      </c>
      <c r="O20" s="299">
        <v>1</v>
      </c>
    </row>
    <row r="21" spans="1:15" ht="12.75">
      <c r="A21" s="266">
        <v>1</v>
      </c>
      <c r="B21" s="269">
        <v>5424</v>
      </c>
      <c r="C21" s="269">
        <v>6171</v>
      </c>
      <c r="D21" s="498"/>
      <c r="E21" s="479"/>
      <c r="F21" s="104" t="s">
        <v>833</v>
      </c>
      <c r="H21" s="9"/>
      <c r="I21" s="4"/>
      <c r="J21" s="171"/>
      <c r="K21" s="167"/>
      <c r="L21" s="82"/>
      <c r="M21" s="299">
        <v>150</v>
      </c>
      <c r="N21" s="173">
        <v>103.278</v>
      </c>
      <c r="O21" s="299">
        <v>185</v>
      </c>
    </row>
    <row r="22" spans="1:15" ht="12.75">
      <c r="A22" s="266">
        <v>1</v>
      </c>
      <c r="B22" s="269">
        <v>5424</v>
      </c>
      <c r="C22" s="269">
        <v>6171</v>
      </c>
      <c r="D22" s="498"/>
      <c r="E22" s="479" t="s">
        <v>161</v>
      </c>
      <c r="F22" s="104" t="s">
        <v>833</v>
      </c>
      <c r="H22" s="9"/>
      <c r="I22" s="4"/>
      <c r="J22" s="171"/>
      <c r="K22" s="167"/>
      <c r="L22" s="82"/>
      <c r="M22" s="299">
        <v>5</v>
      </c>
      <c r="N22" s="173">
        <v>0</v>
      </c>
      <c r="O22" s="299">
        <v>8</v>
      </c>
    </row>
    <row r="23" spans="1:15" ht="12.75">
      <c r="A23" s="266">
        <v>1</v>
      </c>
      <c r="B23" s="269">
        <v>5424</v>
      </c>
      <c r="C23" s="269">
        <v>6171</v>
      </c>
      <c r="D23" s="498"/>
      <c r="E23" s="479" t="s">
        <v>988</v>
      </c>
      <c r="F23" s="104" t="s">
        <v>833</v>
      </c>
      <c r="H23" s="9"/>
      <c r="I23" s="4"/>
      <c r="J23" s="171"/>
      <c r="K23" s="167"/>
      <c r="L23" s="82"/>
      <c r="M23" s="299">
        <v>20</v>
      </c>
      <c r="N23" s="173">
        <v>1.043</v>
      </c>
      <c r="O23" s="299">
        <v>10</v>
      </c>
    </row>
    <row r="24" spans="1:15" ht="12.75">
      <c r="A24" s="268">
        <v>1</v>
      </c>
      <c r="B24" s="105"/>
      <c r="C24" s="105"/>
      <c r="D24" s="499"/>
      <c r="E24" s="493"/>
      <c r="F24" s="65" t="s">
        <v>363</v>
      </c>
      <c r="G24" s="74"/>
      <c r="H24" s="9"/>
      <c r="I24" s="4"/>
      <c r="J24" s="244"/>
      <c r="K24" s="192"/>
      <c r="L24" s="347"/>
      <c r="M24" s="300">
        <f>SUM(M5:M23)</f>
        <v>51445</v>
      </c>
      <c r="N24" s="175">
        <f>SUM(N5:N23)</f>
        <v>42056.033999999985</v>
      </c>
      <c r="O24" s="300">
        <f>SUM(O5:O23)</f>
        <v>51360</v>
      </c>
    </row>
    <row r="25" spans="1:15" ht="3" customHeight="1">
      <c r="A25" s="66"/>
      <c r="B25" s="64"/>
      <c r="C25" s="64"/>
      <c r="D25" s="500"/>
      <c r="E25" s="479"/>
      <c r="F25" s="67"/>
      <c r="H25" s="9"/>
      <c r="I25" s="4"/>
      <c r="J25" s="82"/>
      <c r="K25" s="167"/>
      <c r="L25" s="82"/>
      <c r="M25" s="299"/>
      <c r="N25" s="173"/>
      <c r="O25" s="300"/>
    </row>
    <row r="26" spans="1:15" ht="12.75">
      <c r="A26" s="268">
        <v>2</v>
      </c>
      <c r="B26" s="270">
        <v>5167</v>
      </c>
      <c r="C26" s="270">
        <v>6171</v>
      </c>
      <c r="D26" s="498"/>
      <c r="E26" s="493"/>
      <c r="F26" s="65" t="s">
        <v>95</v>
      </c>
      <c r="G26" s="56"/>
      <c r="H26" s="9"/>
      <c r="I26" s="4"/>
      <c r="J26" s="399"/>
      <c r="K26" s="167"/>
      <c r="L26" s="82"/>
      <c r="M26" s="300">
        <v>295</v>
      </c>
      <c r="N26" s="177">
        <v>242.86</v>
      </c>
      <c r="O26" s="300">
        <v>320</v>
      </c>
    </row>
    <row r="27" spans="1:15" ht="12.75">
      <c r="A27" s="268">
        <v>3</v>
      </c>
      <c r="B27" s="270">
        <v>5173</v>
      </c>
      <c r="C27" s="270">
        <v>6171</v>
      </c>
      <c r="D27" s="498"/>
      <c r="E27" s="479"/>
      <c r="F27" s="65" t="s">
        <v>0</v>
      </c>
      <c r="G27" s="70"/>
      <c r="H27" s="9"/>
      <c r="I27" s="4"/>
      <c r="J27" s="399"/>
      <c r="K27" s="167"/>
      <c r="L27" s="82"/>
      <c r="M27" s="300">
        <v>135</v>
      </c>
      <c r="N27" s="195">
        <v>122.44</v>
      </c>
      <c r="O27" s="300">
        <v>150</v>
      </c>
    </row>
    <row r="28" spans="1:15" ht="12.75">
      <c r="A28" s="268">
        <v>6</v>
      </c>
      <c r="B28" s="270">
        <v>5173</v>
      </c>
      <c r="C28" s="270">
        <v>6171</v>
      </c>
      <c r="D28" s="498"/>
      <c r="E28" s="479"/>
      <c r="F28" s="88" t="s">
        <v>1</v>
      </c>
      <c r="G28" s="14"/>
      <c r="H28" s="9"/>
      <c r="I28" s="4"/>
      <c r="J28" s="399"/>
      <c r="K28" s="167"/>
      <c r="L28" s="82"/>
      <c r="M28" s="300">
        <v>40</v>
      </c>
      <c r="N28" s="195">
        <v>21.235</v>
      </c>
      <c r="O28" s="300">
        <v>40</v>
      </c>
    </row>
    <row r="29" spans="1:15" ht="13.5" thickBot="1">
      <c r="A29" s="268">
        <v>3</v>
      </c>
      <c r="B29" s="415">
        <v>5163</v>
      </c>
      <c r="C29" s="415">
        <v>6171</v>
      </c>
      <c r="D29" s="501"/>
      <c r="E29" s="479"/>
      <c r="F29" s="88" t="s">
        <v>1034</v>
      </c>
      <c r="G29" s="14"/>
      <c r="H29" s="9"/>
      <c r="I29" s="4"/>
      <c r="J29" s="399"/>
      <c r="K29" s="167"/>
      <c r="L29" s="82"/>
      <c r="M29" s="301">
        <v>12</v>
      </c>
      <c r="N29" s="195">
        <v>11.312</v>
      </c>
      <c r="O29" s="300">
        <v>12</v>
      </c>
    </row>
    <row r="30" spans="1:15" ht="13.5" thickBot="1">
      <c r="A30" s="68"/>
      <c r="B30" s="29"/>
      <c r="C30" s="29"/>
      <c r="D30" s="502"/>
      <c r="E30" s="494"/>
      <c r="F30" s="90" t="s">
        <v>972</v>
      </c>
      <c r="G30" s="416"/>
      <c r="H30" s="417"/>
      <c r="I30" s="42"/>
      <c r="J30" s="203"/>
      <c r="K30" s="204"/>
      <c r="L30" s="287"/>
      <c r="M30" s="302">
        <f>SUM(M24+M26+M27+M28+M29)</f>
        <v>51927</v>
      </c>
      <c r="N30" s="288">
        <f>SUM(N29+N28+N27+N26+N24)</f>
        <v>42453.88099999999</v>
      </c>
      <c r="O30" s="302">
        <f>SUM(O24+O26+O27+O28+O29)</f>
        <v>51882</v>
      </c>
    </row>
    <row r="31" spans="1:15" ht="3.75" customHeight="1">
      <c r="A31" s="4"/>
      <c r="B31" s="4"/>
      <c r="C31" s="4"/>
      <c r="D31" s="334"/>
      <c r="E31" s="333"/>
      <c r="F31" s="4"/>
      <c r="H31" s="9"/>
      <c r="J31" s="81"/>
      <c r="K31" s="165"/>
      <c r="L31" s="182"/>
      <c r="M31" s="81"/>
      <c r="N31" s="165"/>
      <c r="O31" s="298"/>
    </row>
    <row r="32" spans="1:15" ht="12.75">
      <c r="A32" s="30">
        <v>4</v>
      </c>
      <c r="B32" s="30">
        <v>5139</v>
      </c>
      <c r="C32" s="30">
        <v>6171</v>
      </c>
      <c r="D32" s="168"/>
      <c r="E32" s="168"/>
      <c r="F32" s="11" t="s">
        <v>356</v>
      </c>
      <c r="G32" s="30"/>
      <c r="H32" s="9"/>
      <c r="I32" s="25"/>
      <c r="J32" s="171"/>
      <c r="K32" s="167"/>
      <c r="L32" s="82"/>
      <c r="M32" s="299">
        <v>70</v>
      </c>
      <c r="N32" s="173">
        <v>33.127</v>
      </c>
      <c r="O32" s="299">
        <v>60</v>
      </c>
    </row>
    <row r="33" spans="1:15" ht="12.75">
      <c r="A33" s="30">
        <v>4</v>
      </c>
      <c r="B33" s="30">
        <v>5137</v>
      </c>
      <c r="C33" s="30">
        <v>6171</v>
      </c>
      <c r="D33" s="168"/>
      <c r="E33" s="168"/>
      <c r="F33" s="11" t="s">
        <v>450</v>
      </c>
      <c r="G33" s="30"/>
      <c r="H33" s="9"/>
      <c r="I33" s="25"/>
      <c r="J33" s="171"/>
      <c r="K33" s="167"/>
      <c r="L33" s="82"/>
      <c r="M33" s="299">
        <v>30</v>
      </c>
      <c r="N33" s="173">
        <v>7.44</v>
      </c>
      <c r="O33" s="299">
        <v>0</v>
      </c>
    </row>
    <row r="34" spans="1:15" ht="12.75">
      <c r="A34" s="26">
        <v>4</v>
      </c>
      <c r="B34" s="30">
        <v>5156</v>
      </c>
      <c r="C34" s="30">
        <v>6171</v>
      </c>
      <c r="D34" s="168"/>
      <c r="E34" s="168"/>
      <c r="F34" s="62" t="s">
        <v>217</v>
      </c>
      <c r="G34" s="11"/>
      <c r="H34" s="9"/>
      <c r="I34" s="25"/>
      <c r="J34" s="171"/>
      <c r="K34" s="167"/>
      <c r="L34" s="82"/>
      <c r="M34" s="299">
        <v>540</v>
      </c>
      <c r="N34" s="173">
        <v>457.42</v>
      </c>
      <c r="O34" s="299">
        <v>545</v>
      </c>
    </row>
    <row r="35" spans="1:15" ht="12.75">
      <c r="A35" s="30">
        <v>4</v>
      </c>
      <c r="B35" s="30">
        <v>5169</v>
      </c>
      <c r="C35" s="30">
        <v>6171</v>
      </c>
      <c r="D35" s="168"/>
      <c r="E35" s="168"/>
      <c r="F35" s="11" t="s">
        <v>359</v>
      </c>
      <c r="G35" s="30"/>
      <c r="H35" s="9"/>
      <c r="I35" s="25"/>
      <c r="J35" s="171"/>
      <c r="K35" s="167"/>
      <c r="L35" s="82"/>
      <c r="M35" s="299">
        <v>35</v>
      </c>
      <c r="N35" s="173">
        <v>31.922</v>
      </c>
      <c r="O35" s="299">
        <v>35</v>
      </c>
    </row>
    <row r="36" spans="1:15" ht="12.75">
      <c r="A36" s="30">
        <v>4</v>
      </c>
      <c r="B36" s="30">
        <v>5171</v>
      </c>
      <c r="C36" s="30">
        <v>6171</v>
      </c>
      <c r="D36" s="168"/>
      <c r="E36" s="168"/>
      <c r="F36" s="11" t="s">
        <v>365</v>
      </c>
      <c r="G36" s="30"/>
      <c r="H36" s="9"/>
      <c r="I36" s="25"/>
      <c r="J36" s="171"/>
      <c r="K36" s="167"/>
      <c r="L36" s="82"/>
      <c r="M36" s="299">
        <v>220</v>
      </c>
      <c r="N36" s="173">
        <v>141.757</v>
      </c>
      <c r="O36" s="299">
        <v>200</v>
      </c>
    </row>
    <row r="37" spans="1:15" ht="12.75">
      <c r="A37" s="30">
        <v>4</v>
      </c>
      <c r="B37" s="30">
        <v>5179</v>
      </c>
      <c r="C37" s="30">
        <v>6171</v>
      </c>
      <c r="D37" s="168"/>
      <c r="E37" s="168"/>
      <c r="F37" s="11" t="s">
        <v>188</v>
      </c>
      <c r="G37" s="30"/>
      <c r="H37" s="9"/>
      <c r="I37" s="25"/>
      <c r="J37" s="171"/>
      <c r="K37" s="167"/>
      <c r="L37" s="82"/>
      <c r="M37" s="299">
        <v>10</v>
      </c>
      <c r="N37" s="173">
        <v>0</v>
      </c>
      <c r="O37" s="299">
        <v>10</v>
      </c>
    </row>
    <row r="38" spans="1:15" ht="12.75">
      <c r="A38" s="30">
        <v>4</v>
      </c>
      <c r="B38" s="30">
        <v>5362</v>
      </c>
      <c r="C38" s="30">
        <v>6171</v>
      </c>
      <c r="D38" s="168"/>
      <c r="E38" s="168"/>
      <c r="F38" s="11" t="s">
        <v>187</v>
      </c>
      <c r="G38" s="30"/>
      <c r="H38" s="9"/>
      <c r="I38" s="25"/>
      <c r="J38" s="171"/>
      <c r="K38" s="167"/>
      <c r="L38" s="82"/>
      <c r="M38" s="299">
        <v>11</v>
      </c>
      <c r="N38" s="201">
        <v>0.95</v>
      </c>
      <c r="O38" s="299">
        <v>11</v>
      </c>
    </row>
    <row r="39" spans="1:15" ht="12.75" customHeight="1">
      <c r="A39" s="134">
        <v>4</v>
      </c>
      <c r="B39" s="134"/>
      <c r="C39" s="134"/>
      <c r="D39" s="480"/>
      <c r="E39" s="480"/>
      <c r="F39" s="199" t="s">
        <v>834</v>
      </c>
      <c r="G39" s="134"/>
      <c r="H39" s="9"/>
      <c r="I39" s="52"/>
      <c r="J39" s="171"/>
      <c r="K39" s="167"/>
      <c r="L39" s="82"/>
      <c r="M39" s="300">
        <f>SUM(M32:M38)</f>
        <v>916</v>
      </c>
      <c r="N39" s="177">
        <f>SUM(N32:N38)</f>
        <v>672.616</v>
      </c>
      <c r="O39" s="300">
        <f>SUM(O32:O38)</f>
        <v>861</v>
      </c>
    </row>
    <row r="40" spans="1:15" ht="12.75" customHeight="1" thickBot="1">
      <c r="A40" s="87">
        <v>5</v>
      </c>
      <c r="B40" s="26">
        <v>2133</v>
      </c>
      <c r="C40" s="26">
        <v>6171</v>
      </c>
      <c r="D40" s="168"/>
      <c r="E40" s="228"/>
      <c r="F40" s="199" t="s">
        <v>1044</v>
      </c>
      <c r="G40" s="134"/>
      <c r="H40" s="13"/>
      <c r="I40" s="52"/>
      <c r="J40" s="357">
        <v>5</v>
      </c>
      <c r="K40" s="195">
        <v>0</v>
      </c>
      <c r="L40" s="301">
        <v>0</v>
      </c>
      <c r="M40" s="311"/>
      <c r="N40" s="194"/>
      <c r="O40" s="307"/>
    </row>
    <row r="41" spans="1:15" ht="13.5" thickBot="1">
      <c r="A41" s="5"/>
      <c r="B41" s="5"/>
      <c r="C41" s="5"/>
      <c r="D41" s="333"/>
      <c r="E41" s="333"/>
      <c r="F41" s="39" t="s">
        <v>970</v>
      </c>
      <c r="G41" s="42"/>
      <c r="H41" s="38"/>
      <c r="I41" s="53"/>
      <c r="J41" s="302">
        <f>SUM(J40:J40)</f>
        <v>5</v>
      </c>
      <c r="K41" s="178">
        <f>SUM(K40)</f>
        <v>0</v>
      </c>
      <c r="L41" s="356">
        <f>SUM(L40)</f>
        <v>0</v>
      </c>
      <c r="M41" s="356">
        <f>SUM(M39)</f>
        <v>916</v>
      </c>
      <c r="N41" s="179">
        <f>SUM(N39)</f>
        <v>672.616</v>
      </c>
      <c r="O41" s="646">
        <f>SUM(O39)</f>
        <v>861</v>
      </c>
    </row>
    <row r="42" spans="1:15" ht="3.75" customHeight="1">
      <c r="A42" s="5"/>
      <c r="B42" s="5"/>
      <c r="C42" s="5"/>
      <c r="D42" s="333"/>
      <c r="E42" s="332"/>
      <c r="F42" s="17"/>
      <c r="G42" s="2"/>
      <c r="H42" s="15"/>
      <c r="I42" s="15"/>
      <c r="J42" s="312"/>
      <c r="K42" s="194"/>
      <c r="L42" s="312"/>
      <c r="M42" s="312"/>
      <c r="N42" s="194"/>
      <c r="O42" s="312"/>
    </row>
    <row r="43" spans="1:15" ht="12.75">
      <c r="A43" s="87">
        <v>91</v>
      </c>
      <c r="B43" s="30">
        <v>5169</v>
      </c>
      <c r="C43" s="30">
        <v>6171</v>
      </c>
      <c r="D43" s="168"/>
      <c r="E43" s="168"/>
      <c r="F43" s="102" t="s">
        <v>2</v>
      </c>
      <c r="G43" s="2"/>
      <c r="H43" s="15"/>
      <c r="I43" s="15"/>
      <c r="J43" s="312"/>
      <c r="K43" s="194"/>
      <c r="L43" s="312"/>
      <c r="M43" s="309">
        <v>522</v>
      </c>
      <c r="N43" s="177">
        <v>344.199</v>
      </c>
      <c r="O43" s="309">
        <v>620</v>
      </c>
    </row>
    <row r="44" spans="1:15" ht="12.75">
      <c r="A44" s="87">
        <v>91</v>
      </c>
      <c r="B44" s="30">
        <v>5171</v>
      </c>
      <c r="C44" s="30">
        <v>6171</v>
      </c>
      <c r="D44" s="168"/>
      <c r="E44" s="168"/>
      <c r="F44" s="65" t="s">
        <v>1038</v>
      </c>
      <c r="G44" s="2"/>
      <c r="H44" s="15"/>
      <c r="I44" s="15"/>
      <c r="J44" s="312"/>
      <c r="K44" s="194"/>
      <c r="L44" s="312"/>
      <c r="M44" s="309">
        <v>32</v>
      </c>
      <c r="N44" s="177">
        <v>4.54</v>
      </c>
      <c r="O44" s="309">
        <v>35</v>
      </c>
    </row>
    <row r="45" spans="1:15" ht="12.75">
      <c r="A45" s="87">
        <v>92</v>
      </c>
      <c r="B45" s="26">
        <v>5162</v>
      </c>
      <c r="C45" s="30">
        <v>6171</v>
      </c>
      <c r="D45" s="168"/>
      <c r="E45" s="168"/>
      <c r="F45" s="102" t="s">
        <v>165</v>
      </c>
      <c r="G45" s="2"/>
      <c r="H45" s="15"/>
      <c r="I45" s="15"/>
      <c r="J45" s="312"/>
      <c r="K45" s="194"/>
      <c r="L45" s="312"/>
      <c r="M45" s="309">
        <v>307</v>
      </c>
      <c r="N45" s="177">
        <v>211.2</v>
      </c>
      <c r="O45" s="309">
        <v>370</v>
      </c>
    </row>
    <row r="46" spans="1:15" ht="12.75">
      <c r="A46" s="87">
        <v>93</v>
      </c>
      <c r="B46" s="30">
        <v>5169</v>
      </c>
      <c r="C46" s="30">
        <v>6171</v>
      </c>
      <c r="D46" s="168"/>
      <c r="E46" s="168"/>
      <c r="F46" s="65" t="s">
        <v>96</v>
      </c>
      <c r="G46" s="2"/>
      <c r="H46" s="15"/>
      <c r="I46" s="15"/>
      <c r="J46" s="312"/>
      <c r="K46" s="194"/>
      <c r="L46" s="312"/>
      <c r="M46" s="309">
        <v>30</v>
      </c>
      <c r="N46" s="177">
        <v>9.254</v>
      </c>
      <c r="O46" s="309">
        <v>15</v>
      </c>
    </row>
    <row r="47" spans="1:15" ht="12.75">
      <c r="A47" s="87">
        <v>98</v>
      </c>
      <c r="B47" s="30">
        <v>5164</v>
      </c>
      <c r="C47" s="30">
        <v>6171</v>
      </c>
      <c r="D47" s="168"/>
      <c r="E47" s="168"/>
      <c r="F47" s="65" t="s">
        <v>50</v>
      </c>
      <c r="G47" s="2"/>
      <c r="H47" s="15"/>
      <c r="I47" s="15"/>
      <c r="J47" s="312"/>
      <c r="K47" s="194"/>
      <c r="L47" s="312"/>
      <c r="M47" s="309">
        <v>1522</v>
      </c>
      <c r="N47" s="177">
        <v>1245.472</v>
      </c>
      <c r="O47" s="309">
        <v>256</v>
      </c>
    </row>
    <row r="48" spans="1:15" ht="12.75">
      <c r="A48" s="87">
        <v>94</v>
      </c>
      <c r="B48" s="30">
        <v>5139</v>
      </c>
      <c r="C48" s="30">
        <v>6171</v>
      </c>
      <c r="D48" s="168"/>
      <c r="E48" s="168"/>
      <c r="F48" s="65" t="s">
        <v>138</v>
      </c>
      <c r="G48" s="2"/>
      <c r="H48" s="15"/>
      <c r="I48" s="15"/>
      <c r="J48" s="312"/>
      <c r="K48" s="194"/>
      <c r="L48" s="312"/>
      <c r="M48" s="309">
        <v>232</v>
      </c>
      <c r="N48" s="177">
        <v>273.018</v>
      </c>
      <c r="O48" s="309">
        <v>293</v>
      </c>
    </row>
    <row r="49" spans="1:15" ht="12.75">
      <c r="A49" s="87">
        <v>95</v>
      </c>
      <c r="B49" s="30">
        <v>5169</v>
      </c>
      <c r="C49" s="30">
        <v>6171</v>
      </c>
      <c r="D49" s="168"/>
      <c r="E49" s="168"/>
      <c r="F49" s="65" t="s">
        <v>1059</v>
      </c>
      <c r="G49" s="2"/>
      <c r="H49" s="15"/>
      <c r="I49" s="15"/>
      <c r="J49" s="312"/>
      <c r="K49" s="194"/>
      <c r="L49" s="312"/>
      <c r="M49" s="309">
        <v>953</v>
      </c>
      <c r="N49" s="177">
        <v>1054.2</v>
      </c>
      <c r="O49" s="309">
        <v>1180</v>
      </c>
    </row>
    <row r="50" spans="1:15" ht="12.75">
      <c r="A50" s="87">
        <v>96</v>
      </c>
      <c r="B50" s="30">
        <v>2111</v>
      </c>
      <c r="C50" s="30">
        <v>6171</v>
      </c>
      <c r="D50" s="168"/>
      <c r="E50" s="168"/>
      <c r="F50" s="67" t="s">
        <v>856</v>
      </c>
      <c r="G50" s="2"/>
      <c r="H50" s="15"/>
      <c r="I50" s="15"/>
      <c r="J50" s="309">
        <v>0</v>
      </c>
      <c r="K50" s="177">
        <v>1</v>
      </c>
      <c r="L50" s="309">
        <v>0</v>
      </c>
      <c r="M50" s="312"/>
      <c r="N50" s="194"/>
      <c r="O50" s="312"/>
    </row>
    <row r="51" spans="1:15" ht="12.75">
      <c r="A51" s="87">
        <v>96</v>
      </c>
      <c r="B51" s="30">
        <v>5169</v>
      </c>
      <c r="C51" s="30">
        <v>6171</v>
      </c>
      <c r="D51" s="168"/>
      <c r="E51" s="168"/>
      <c r="F51" s="170" t="s">
        <v>109</v>
      </c>
      <c r="G51" s="2"/>
      <c r="H51" s="15"/>
      <c r="I51" s="15"/>
      <c r="J51" s="312"/>
      <c r="K51" s="194"/>
      <c r="L51" s="312"/>
      <c r="M51" s="309">
        <v>350</v>
      </c>
      <c r="N51" s="177">
        <v>323.842</v>
      </c>
      <c r="O51" s="309">
        <v>350</v>
      </c>
    </row>
    <row r="52" spans="1:15" ht="2.25" customHeight="1">
      <c r="A52" s="87"/>
      <c r="B52" s="30"/>
      <c r="C52" s="30"/>
      <c r="D52" s="168"/>
      <c r="E52" s="168"/>
      <c r="F52" s="70"/>
      <c r="G52" s="2"/>
      <c r="H52" s="15"/>
      <c r="I52" s="15"/>
      <c r="J52" s="312"/>
      <c r="K52" s="194"/>
      <c r="L52" s="312"/>
      <c r="M52" s="309"/>
      <c r="N52" s="177"/>
      <c r="O52" s="309"/>
    </row>
    <row r="53" spans="1:15" ht="12.75">
      <c r="A53" s="30">
        <v>97</v>
      </c>
      <c r="B53" s="30">
        <v>5137</v>
      </c>
      <c r="C53" s="30">
        <v>6171</v>
      </c>
      <c r="D53" s="168"/>
      <c r="E53" s="168"/>
      <c r="F53" s="78" t="s">
        <v>995</v>
      </c>
      <c r="G53" s="2"/>
      <c r="H53" s="15"/>
      <c r="I53" s="15"/>
      <c r="J53" s="312"/>
      <c r="K53" s="194"/>
      <c r="L53" s="312"/>
      <c r="M53" s="308">
        <v>185</v>
      </c>
      <c r="N53" s="176">
        <v>172.979</v>
      </c>
      <c r="O53" s="308">
        <v>300</v>
      </c>
    </row>
    <row r="54" spans="1:15" ht="12.75">
      <c r="A54" s="30">
        <v>97</v>
      </c>
      <c r="B54" s="30">
        <v>5137</v>
      </c>
      <c r="C54" s="30">
        <v>6171</v>
      </c>
      <c r="D54" s="168"/>
      <c r="E54" s="168">
        <v>708</v>
      </c>
      <c r="F54" s="104" t="s">
        <v>930</v>
      </c>
      <c r="G54" s="2"/>
      <c r="H54" s="15"/>
      <c r="I54" s="15"/>
      <c r="J54" s="312"/>
      <c r="K54" s="194"/>
      <c r="L54" s="312"/>
      <c r="M54" s="308">
        <v>23</v>
      </c>
      <c r="N54" s="176">
        <v>23</v>
      </c>
      <c r="O54" s="308">
        <v>0</v>
      </c>
    </row>
    <row r="55" spans="1:15" ht="12.75">
      <c r="A55" s="30">
        <v>97</v>
      </c>
      <c r="B55" s="30">
        <v>5137</v>
      </c>
      <c r="C55" s="30">
        <v>6171</v>
      </c>
      <c r="D55" s="168"/>
      <c r="E55" s="168">
        <v>98216</v>
      </c>
      <c r="F55" s="104" t="s">
        <v>716</v>
      </c>
      <c r="G55" s="2"/>
      <c r="H55" s="15"/>
      <c r="I55" s="15"/>
      <c r="J55" s="312"/>
      <c r="K55" s="194"/>
      <c r="L55" s="312"/>
      <c r="M55" s="308">
        <v>0</v>
      </c>
      <c r="N55" s="176">
        <v>0</v>
      </c>
      <c r="O55" s="308">
        <v>102</v>
      </c>
    </row>
    <row r="56" spans="1:15" ht="12.75">
      <c r="A56" s="30">
        <v>97</v>
      </c>
      <c r="B56" s="30">
        <v>5139</v>
      </c>
      <c r="C56" s="30">
        <v>6171</v>
      </c>
      <c r="D56" s="168"/>
      <c r="E56" s="168"/>
      <c r="F56" s="78" t="s">
        <v>453</v>
      </c>
      <c r="G56" s="2"/>
      <c r="H56" s="15"/>
      <c r="I56" s="15"/>
      <c r="J56" s="312"/>
      <c r="K56" s="194"/>
      <c r="L56" s="312"/>
      <c r="M56" s="308">
        <v>75</v>
      </c>
      <c r="N56" s="176">
        <v>69.04</v>
      </c>
      <c r="O56" s="308">
        <v>80</v>
      </c>
    </row>
    <row r="57" spans="1:15" ht="12.75">
      <c r="A57" s="30">
        <v>97</v>
      </c>
      <c r="B57" s="30">
        <v>5172</v>
      </c>
      <c r="C57" s="30">
        <v>6171</v>
      </c>
      <c r="D57" s="168"/>
      <c r="E57" s="168"/>
      <c r="F57" s="138" t="s">
        <v>136</v>
      </c>
      <c r="G57" s="2"/>
      <c r="H57" s="15"/>
      <c r="I57" s="15"/>
      <c r="J57" s="312"/>
      <c r="K57" s="194"/>
      <c r="L57" s="312"/>
      <c r="M57" s="429">
        <v>50</v>
      </c>
      <c r="N57" s="212">
        <v>49.37</v>
      </c>
      <c r="O57" s="429">
        <v>30</v>
      </c>
    </row>
    <row r="58" spans="1:15" ht="12.75">
      <c r="A58" s="87">
        <v>97</v>
      </c>
      <c r="B58" s="30"/>
      <c r="C58" s="30"/>
      <c r="D58" s="168"/>
      <c r="E58" s="168"/>
      <c r="F58" s="88" t="s">
        <v>261</v>
      </c>
      <c r="G58" s="2"/>
      <c r="H58" s="15"/>
      <c r="I58" s="15"/>
      <c r="J58" s="312"/>
      <c r="K58" s="194"/>
      <c r="L58" s="312"/>
      <c r="M58" s="313">
        <f>SUM(M53:M57)</f>
        <v>333</v>
      </c>
      <c r="N58" s="205">
        <f>SUM(N53:N57)</f>
        <v>314.389</v>
      </c>
      <c r="O58" s="658">
        <f>SUM(O53:O57)</f>
        <v>512</v>
      </c>
    </row>
    <row r="59" spans="1:15" ht="2.25" customHeight="1">
      <c r="A59" s="87"/>
      <c r="B59" s="30"/>
      <c r="C59" s="30"/>
      <c r="D59" s="168"/>
      <c r="E59" s="168"/>
      <c r="F59" s="150"/>
      <c r="H59" s="10"/>
      <c r="I59" s="50"/>
      <c r="J59" s="171"/>
      <c r="K59" s="167"/>
      <c r="L59" s="82"/>
      <c r="M59" s="301"/>
      <c r="N59" s="195"/>
      <c r="O59" s="301"/>
    </row>
    <row r="60" spans="1:15" ht="12.75">
      <c r="A60" s="87">
        <v>335</v>
      </c>
      <c r="B60" s="30">
        <v>5169</v>
      </c>
      <c r="C60" s="30">
        <v>3635</v>
      </c>
      <c r="D60" s="168"/>
      <c r="E60" s="168"/>
      <c r="F60" s="149" t="s">
        <v>674</v>
      </c>
      <c r="H60" s="10"/>
      <c r="I60" s="50"/>
      <c r="J60" s="171"/>
      <c r="K60" s="167"/>
      <c r="L60" s="82"/>
      <c r="M60" s="301">
        <v>750</v>
      </c>
      <c r="N60" s="195">
        <v>534</v>
      </c>
      <c r="O60" s="301">
        <v>960</v>
      </c>
    </row>
    <row r="61" spans="1:15" ht="13.5" thickBot="1">
      <c r="A61" s="87">
        <v>336</v>
      </c>
      <c r="B61" s="30">
        <v>5169</v>
      </c>
      <c r="C61" s="30">
        <v>3635</v>
      </c>
      <c r="D61" s="168"/>
      <c r="E61" s="168"/>
      <c r="F61" s="716" t="s">
        <v>675</v>
      </c>
      <c r="H61" s="10"/>
      <c r="I61" s="50"/>
      <c r="J61" s="171"/>
      <c r="K61" s="167"/>
      <c r="L61" s="82"/>
      <c r="M61" s="300">
        <v>50</v>
      </c>
      <c r="N61" s="175">
        <v>47.7</v>
      </c>
      <c r="O61" s="300">
        <v>50</v>
      </c>
    </row>
    <row r="62" spans="1:15" ht="13.5" thickBot="1">
      <c r="A62" s="87"/>
      <c r="B62" s="30"/>
      <c r="C62" s="30"/>
      <c r="D62" s="168"/>
      <c r="E62" s="487"/>
      <c r="F62" s="577" t="s">
        <v>634</v>
      </c>
      <c r="G62" s="580"/>
      <c r="H62" s="581"/>
      <c r="I62" s="581"/>
      <c r="J62" s="578">
        <f>SUM(J50:J58)</f>
        <v>0</v>
      </c>
      <c r="K62" s="579">
        <f>SUM(K50:K58)</f>
        <v>1</v>
      </c>
      <c r="L62" s="578">
        <f>SUM(L50:L58)</f>
        <v>0</v>
      </c>
      <c r="M62" s="578">
        <f>SUM(M58+M51+M49+M48+M47+M46+M45+M44+M43+M60+M61)</f>
        <v>5081</v>
      </c>
      <c r="N62" s="582">
        <f>SUM(N58+N51+N49+N48+N47+N46+N45+N44+N43+N60+N61)</f>
        <v>4361.813999999999</v>
      </c>
      <c r="O62" s="659">
        <f>SUM(O58+O51+O49+O48+O47+O46+O45+O44+O43+O60+O61)</f>
        <v>4641</v>
      </c>
    </row>
    <row r="63" spans="1:15" ht="3.75" customHeight="1">
      <c r="A63" s="30"/>
      <c r="B63" s="30"/>
      <c r="C63" s="30"/>
      <c r="D63" s="168"/>
      <c r="E63" s="168"/>
      <c r="F63" s="61"/>
      <c r="H63" s="4"/>
      <c r="J63" s="81"/>
      <c r="K63" s="165"/>
      <c r="L63" s="182"/>
      <c r="M63" s="576"/>
      <c r="N63" s="209"/>
      <c r="O63" s="314"/>
    </row>
    <row r="64" spans="1:15" ht="12.75">
      <c r="A64" s="75">
        <v>15</v>
      </c>
      <c r="B64" s="30">
        <v>5175</v>
      </c>
      <c r="C64" s="30">
        <v>6171</v>
      </c>
      <c r="D64" s="168"/>
      <c r="E64" s="168"/>
      <c r="F64" s="70" t="s">
        <v>218</v>
      </c>
      <c r="H64" s="4"/>
      <c r="I64" s="25"/>
      <c r="J64" s="171"/>
      <c r="K64" s="167"/>
      <c r="L64" s="82"/>
      <c r="M64" s="300">
        <v>50</v>
      </c>
      <c r="N64" s="175">
        <v>27.082</v>
      </c>
      <c r="O64" s="300">
        <v>50</v>
      </c>
    </row>
    <row r="65" spans="1:15" ht="12.75">
      <c r="A65" s="75">
        <v>15</v>
      </c>
      <c r="B65" s="30">
        <v>5194</v>
      </c>
      <c r="C65" s="30">
        <v>6171</v>
      </c>
      <c r="D65" s="168"/>
      <c r="E65" s="168"/>
      <c r="F65" s="71" t="s">
        <v>521</v>
      </c>
      <c r="H65" s="4"/>
      <c r="I65" s="52"/>
      <c r="J65" s="171"/>
      <c r="K65" s="167"/>
      <c r="L65" s="82"/>
      <c r="M65" s="300">
        <v>5</v>
      </c>
      <c r="N65" s="175">
        <v>0.939</v>
      </c>
      <c r="O65" s="300">
        <v>5</v>
      </c>
    </row>
    <row r="66" spans="1:15" ht="12.75">
      <c r="A66" s="75">
        <v>16</v>
      </c>
      <c r="B66" s="30">
        <v>5169</v>
      </c>
      <c r="C66" s="30">
        <v>6171</v>
      </c>
      <c r="D66" s="168"/>
      <c r="E66" s="168"/>
      <c r="F66" s="70" t="s">
        <v>219</v>
      </c>
      <c r="H66" s="4"/>
      <c r="I66" s="52"/>
      <c r="J66" s="171"/>
      <c r="K66" s="167"/>
      <c r="L66" s="82"/>
      <c r="M66" s="300">
        <v>10</v>
      </c>
      <c r="N66" s="177">
        <v>7</v>
      </c>
      <c r="O66" s="300">
        <v>10</v>
      </c>
    </row>
    <row r="67" spans="1:15" ht="12.75">
      <c r="A67" s="75">
        <v>13</v>
      </c>
      <c r="B67" s="30">
        <v>5166</v>
      </c>
      <c r="C67" s="30">
        <v>6171</v>
      </c>
      <c r="D67" s="168"/>
      <c r="E67" s="168"/>
      <c r="F67" s="149" t="s">
        <v>189</v>
      </c>
      <c r="H67" s="4"/>
      <c r="I67" s="52"/>
      <c r="J67" s="171"/>
      <c r="K67" s="167"/>
      <c r="L67" s="82"/>
      <c r="M67" s="300">
        <v>145</v>
      </c>
      <c r="N67" s="177">
        <v>112.52</v>
      </c>
      <c r="O67" s="300">
        <v>70</v>
      </c>
    </row>
    <row r="68" spans="1:15" ht="12.75">
      <c r="A68" s="75">
        <v>19</v>
      </c>
      <c r="B68" s="30">
        <v>2322</v>
      </c>
      <c r="C68" s="30">
        <v>6171</v>
      </c>
      <c r="D68" s="168"/>
      <c r="E68" s="168"/>
      <c r="F68" s="149" t="s">
        <v>569</v>
      </c>
      <c r="H68" s="4"/>
      <c r="I68" s="52"/>
      <c r="J68" s="149">
        <v>0</v>
      </c>
      <c r="K68" s="175">
        <v>10.078</v>
      </c>
      <c r="L68" s="174">
        <v>0</v>
      </c>
      <c r="M68" s="311"/>
      <c r="N68" s="194"/>
      <c r="O68" s="311"/>
    </row>
    <row r="69" spans="1:15" ht="12.75">
      <c r="A69" s="87">
        <v>19</v>
      </c>
      <c r="B69" s="30">
        <v>5038</v>
      </c>
      <c r="C69" s="30">
        <v>6171</v>
      </c>
      <c r="D69" s="168"/>
      <c r="E69" s="168"/>
      <c r="F69" s="150" t="s">
        <v>110</v>
      </c>
      <c r="H69" s="10"/>
      <c r="I69" s="52"/>
      <c r="J69" s="171"/>
      <c r="K69" s="167"/>
      <c r="L69" s="82"/>
      <c r="M69" s="301">
        <v>197</v>
      </c>
      <c r="N69" s="195">
        <v>194.769</v>
      </c>
      <c r="O69" s="301">
        <v>200</v>
      </c>
    </row>
    <row r="70" spans="1:15" ht="3" customHeight="1">
      <c r="A70" s="87"/>
      <c r="B70" s="30"/>
      <c r="C70" s="30"/>
      <c r="D70" s="168"/>
      <c r="E70" s="168"/>
      <c r="F70" s="150"/>
      <c r="H70" s="10"/>
      <c r="I70" s="50"/>
      <c r="J70" s="151"/>
      <c r="K70" s="173"/>
      <c r="L70" s="172"/>
      <c r="M70" s="300"/>
      <c r="N70" s="175"/>
      <c r="O70" s="300"/>
    </row>
    <row r="71" spans="1:15" ht="12.75" customHeight="1">
      <c r="A71" s="26">
        <v>929</v>
      </c>
      <c r="B71" s="30">
        <v>4116</v>
      </c>
      <c r="C71" s="30"/>
      <c r="D71" s="168" t="s">
        <v>595</v>
      </c>
      <c r="E71" s="168">
        <v>14012</v>
      </c>
      <c r="F71" s="170" t="s">
        <v>851</v>
      </c>
      <c r="H71" s="10"/>
      <c r="I71" s="50"/>
      <c r="J71" s="208">
        <v>0</v>
      </c>
      <c r="K71" s="209">
        <v>381.718</v>
      </c>
      <c r="L71" s="576">
        <v>0</v>
      </c>
      <c r="M71" s="311"/>
      <c r="N71" s="192"/>
      <c r="O71" s="311"/>
    </row>
    <row r="72" spans="1:15" ht="12.75" customHeight="1">
      <c r="A72" s="26">
        <v>929</v>
      </c>
      <c r="B72" s="30">
        <v>5021</v>
      </c>
      <c r="C72" s="30">
        <v>6171</v>
      </c>
      <c r="D72" s="168" t="s">
        <v>594</v>
      </c>
      <c r="E72" s="168"/>
      <c r="F72" s="170" t="s">
        <v>903</v>
      </c>
      <c r="H72" s="10"/>
      <c r="I72" s="50"/>
      <c r="J72" s="171"/>
      <c r="K72" s="167"/>
      <c r="L72" s="82"/>
      <c r="M72" s="299">
        <v>0</v>
      </c>
      <c r="N72" s="173">
        <v>12.03</v>
      </c>
      <c r="O72" s="299">
        <v>67</v>
      </c>
    </row>
    <row r="73" spans="1:15" ht="12.75" customHeight="1">
      <c r="A73" s="26">
        <v>929</v>
      </c>
      <c r="B73" s="30">
        <v>5021</v>
      </c>
      <c r="C73" s="30">
        <v>6171</v>
      </c>
      <c r="D73" s="168" t="s">
        <v>595</v>
      </c>
      <c r="E73" s="168">
        <v>14012</v>
      </c>
      <c r="F73" s="170" t="s">
        <v>904</v>
      </c>
      <c r="H73" s="10"/>
      <c r="I73" s="50"/>
      <c r="J73" s="171"/>
      <c r="K73" s="167"/>
      <c r="L73" s="82"/>
      <c r="M73" s="299">
        <v>0</v>
      </c>
      <c r="N73" s="173">
        <v>68.17</v>
      </c>
      <c r="O73" s="299">
        <v>0</v>
      </c>
    </row>
    <row r="74" spans="1:15" ht="12.75" customHeight="1">
      <c r="A74" s="26">
        <v>929</v>
      </c>
      <c r="B74" s="30">
        <v>5031</v>
      </c>
      <c r="C74" s="30">
        <v>6171</v>
      </c>
      <c r="D74" s="168" t="s">
        <v>594</v>
      </c>
      <c r="E74" s="168"/>
      <c r="F74" s="151" t="s">
        <v>905</v>
      </c>
      <c r="H74" s="10"/>
      <c r="I74" s="50"/>
      <c r="J74" s="171"/>
      <c r="K74" s="167"/>
      <c r="L74" s="82"/>
      <c r="M74" s="299">
        <v>0</v>
      </c>
      <c r="N74" s="173">
        <v>3</v>
      </c>
      <c r="O74" s="299">
        <v>17</v>
      </c>
    </row>
    <row r="75" spans="1:15" ht="12.75" customHeight="1">
      <c r="A75" s="26">
        <v>929</v>
      </c>
      <c r="B75" s="30">
        <v>5031</v>
      </c>
      <c r="C75" s="30">
        <v>6171</v>
      </c>
      <c r="D75" s="168" t="s">
        <v>595</v>
      </c>
      <c r="E75" s="168">
        <v>14012</v>
      </c>
      <c r="F75" s="151" t="s">
        <v>906</v>
      </c>
      <c r="H75" s="10"/>
      <c r="I75" s="50"/>
      <c r="J75" s="171"/>
      <c r="K75" s="167"/>
      <c r="L75" s="82"/>
      <c r="M75" s="299">
        <v>0</v>
      </c>
      <c r="N75" s="173">
        <v>17.042</v>
      </c>
      <c r="O75" s="299">
        <v>0</v>
      </c>
    </row>
    <row r="76" spans="1:15" ht="12.75" customHeight="1">
      <c r="A76" s="26">
        <v>929</v>
      </c>
      <c r="B76" s="30">
        <v>5032</v>
      </c>
      <c r="C76" s="30">
        <v>6171</v>
      </c>
      <c r="D76" s="168" t="s">
        <v>594</v>
      </c>
      <c r="E76" s="168"/>
      <c r="F76" s="151" t="s">
        <v>920</v>
      </c>
      <c r="H76" s="10"/>
      <c r="I76" s="50"/>
      <c r="J76" s="171"/>
      <c r="K76" s="167"/>
      <c r="L76" s="82"/>
      <c r="M76" s="299">
        <v>0</v>
      </c>
      <c r="N76" s="173">
        <v>1.069</v>
      </c>
      <c r="O76" s="299">
        <v>8</v>
      </c>
    </row>
    <row r="77" spans="1:15" ht="12.75" customHeight="1">
      <c r="A77" s="26">
        <v>929</v>
      </c>
      <c r="B77" s="30">
        <v>5032</v>
      </c>
      <c r="C77" s="30">
        <v>6171</v>
      </c>
      <c r="D77" s="168" t="s">
        <v>595</v>
      </c>
      <c r="E77" s="168">
        <v>14012</v>
      </c>
      <c r="F77" s="151" t="s">
        <v>921</v>
      </c>
      <c r="H77" s="10"/>
      <c r="I77" s="50"/>
      <c r="J77" s="171"/>
      <c r="K77" s="167"/>
      <c r="L77" s="82"/>
      <c r="M77" s="299">
        <v>0</v>
      </c>
      <c r="N77" s="173">
        <v>6.058</v>
      </c>
      <c r="O77" s="299">
        <v>0</v>
      </c>
    </row>
    <row r="78" spans="1:15" ht="12.75" customHeight="1">
      <c r="A78" s="26">
        <v>929</v>
      </c>
      <c r="B78" s="30">
        <v>5137</v>
      </c>
      <c r="C78" s="30">
        <v>6171</v>
      </c>
      <c r="D78" s="168"/>
      <c r="E78" s="168"/>
      <c r="F78" s="151" t="s">
        <v>315</v>
      </c>
      <c r="H78" s="10"/>
      <c r="I78" s="50"/>
      <c r="J78" s="171"/>
      <c r="K78" s="167"/>
      <c r="L78" s="82"/>
      <c r="M78" s="299">
        <v>0</v>
      </c>
      <c r="N78" s="173">
        <v>20.4</v>
      </c>
      <c r="O78" s="299">
        <v>0</v>
      </c>
    </row>
    <row r="79" spans="1:15" ht="12.75">
      <c r="A79" s="26">
        <v>929</v>
      </c>
      <c r="B79" s="30">
        <v>5137</v>
      </c>
      <c r="C79" s="30">
        <v>6171</v>
      </c>
      <c r="D79" s="168" t="s">
        <v>594</v>
      </c>
      <c r="E79" s="168"/>
      <c r="F79" s="151" t="s">
        <v>597</v>
      </c>
      <c r="H79" s="10"/>
      <c r="I79" s="50"/>
      <c r="J79" s="171"/>
      <c r="K79" s="167"/>
      <c r="L79" s="82"/>
      <c r="M79" s="299">
        <v>0</v>
      </c>
      <c r="N79" s="173">
        <v>35.24</v>
      </c>
      <c r="O79" s="299">
        <v>0</v>
      </c>
    </row>
    <row r="80" spans="1:15" ht="12.75">
      <c r="A80" s="26">
        <v>929</v>
      </c>
      <c r="B80" s="30">
        <v>5137</v>
      </c>
      <c r="C80" s="30">
        <v>6171</v>
      </c>
      <c r="D80" s="168" t="s">
        <v>595</v>
      </c>
      <c r="E80" s="168">
        <v>14012</v>
      </c>
      <c r="F80" s="151" t="s">
        <v>598</v>
      </c>
      <c r="H80" s="10"/>
      <c r="I80" s="50"/>
      <c r="J80" s="171"/>
      <c r="K80" s="167"/>
      <c r="L80" s="82"/>
      <c r="M80" s="299">
        <v>0</v>
      </c>
      <c r="N80" s="173">
        <v>199.693</v>
      </c>
      <c r="O80" s="299">
        <v>0</v>
      </c>
    </row>
    <row r="81" spans="1:15" ht="13.5" thickBot="1">
      <c r="A81" s="87">
        <v>929</v>
      </c>
      <c r="B81" s="30"/>
      <c r="C81" s="30"/>
      <c r="D81" s="168"/>
      <c r="E81" s="168"/>
      <c r="F81" s="426" t="s">
        <v>596</v>
      </c>
      <c r="H81" s="10"/>
      <c r="I81" s="50"/>
      <c r="J81" s="199">
        <f>SUM(J71:J80)</f>
        <v>0</v>
      </c>
      <c r="K81" s="195">
        <f>SUM(K71:K80)</f>
        <v>381.718</v>
      </c>
      <c r="L81" s="357">
        <f>SUM(L71:L80)</f>
        <v>0</v>
      </c>
      <c r="M81" s="301">
        <f>SUM(M72:M80)</f>
        <v>0</v>
      </c>
      <c r="N81" s="195">
        <f>SUM(N72:N80)</f>
        <v>362.702</v>
      </c>
      <c r="O81" s="301">
        <f>SUM(O72:O80)</f>
        <v>92</v>
      </c>
    </row>
    <row r="82" spans="1:15" ht="13.5" thickBot="1">
      <c r="A82" s="5"/>
      <c r="B82" s="5"/>
      <c r="C82" s="5"/>
      <c r="D82" s="333"/>
      <c r="E82" s="333"/>
      <c r="F82" s="39" t="s">
        <v>971</v>
      </c>
      <c r="G82" s="237"/>
      <c r="H82" s="295"/>
      <c r="I82" s="564"/>
      <c r="J82" s="428">
        <f>SUM(J81+J68)</f>
        <v>0</v>
      </c>
      <c r="K82" s="197">
        <f>SUM(K81+K68)</f>
        <v>391.796</v>
      </c>
      <c r="L82" s="666">
        <f>SUM(L81+L68)</f>
        <v>0</v>
      </c>
      <c r="M82" s="356">
        <f>SUM(M81+M69+M67+M66+M65+M64)</f>
        <v>407</v>
      </c>
      <c r="N82" s="184">
        <f>SUM(N81+N69+N67+N66+N65+N64)</f>
        <v>705.012</v>
      </c>
      <c r="O82" s="646">
        <f>SUM(O81+O69+O67+O66+O65+O64)</f>
        <v>427</v>
      </c>
    </row>
    <row r="83" spans="1:16" ht="3" customHeight="1" thickBot="1">
      <c r="A83" s="5"/>
      <c r="B83" s="5"/>
      <c r="C83" s="5"/>
      <c r="D83" s="333"/>
      <c r="E83" s="333"/>
      <c r="F83" s="4"/>
      <c r="H83" s="4"/>
      <c r="J83" s="81"/>
      <c r="K83" s="165"/>
      <c r="L83" s="82"/>
      <c r="M83" s="311"/>
      <c r="N83" s="167"/>
      <c r="O83" s="311"/>
      <c r="P83" s="333"/>
    </row>
    <row r="84" spans="1:15" ht="13.5" thickBot="1">
      <c r="A84" s="6"/>
      <c r="B84" s="6"/>
      <c r="C84" s="6"/>
      <c r="D84" s="481"/>
      <c r="E84" s="481"/>
      <c r="F84" s="24" t="s">
        <v>618</v>
      </c>
      <c r="G84" s="91"/>
      <c r="H84" s="92"/>
      <c r="I84" s="93" t="e">
        <f>SUM(#REF!+#REF!+I82)</f>
        <v>#REF!</v>
      </c>
      <c r="J84" s="185">
        <f>SUM(J41+J82+J62)</f>
        <v>5</v>
      </c>
      <c r="K84" s="186">
        <f>SUM(K82+K41+K62)</f>
        <v>392.796</v>
      </c>
      <c r="L84" s="545">
        <f>SUM(L82+L62+L41)</f>
        <v>0</v>
      </c>
      <c r="M84" s="306">
        <f>SUM(M82+M41+M30+M62)</f>
        <v>58331</v>
      </c>
      <c r="N84" s="187">
        <f>SUM(N82+N41+N30+N62)</f>
        <v>48193.32299999998</v>
      </c>
      <c r="O84" s="306">
        <f>SUM(O82+O62+O41+O30)</f>
        <v>57811</v>
      </c>
    </row>
    <row r="85" spans="1:15" ht="4.5" customHeight="1" thickBot="1">
      <c r="A85" s="6"/>
      <c r="B85" s="5"/>
      <c r="C85" s="5"/>
      <c r="D85" s="333"/>
      <c r="E85" s="333"/>
      <c r="F85" s="14"/>
      <c r="G85" s="4"/>
      <c r="H85" s="4"/>
      <c r="I85" s="4"/>
      <c r="J85" s="171"/>
      <c r="K85" s="167"/>
      <c r="L85" s="82"/>
      <c r="M85" s="81"/>
      <c r="N85" s="165"/>
      <c r="O85" s="298"/>
    </row>
    <row r="86" spans="1:15" ht="13.5" thickBot="1">
      <c r="A86" s="7">
        <v>2</v>
      </c>
      <c r="B86" s="7"/>
      <c r="C86" s="7"/>
      <c r="D86" s="328"/>
      <c r="E86" s="328"/>
      <c r="F86" s="8" t="s">
        <v>619</v>
      </c>
      <c r="H86" s="10"/>
      <c r="J86" s="81"/>
      <c r="K86" s="165"/>
      <c r="L86" s="182"/>
      <c r="M86" s="81"/>
      <c r="N86" s="165"/>
      <c r="O86" s="298"/>
    </row>
    <row r="87" spans="1:15" ht="12.75">
      <c r="A87" s="30">
        <v>38</v>
      </c>
      <c r="B87" s="30">
        <v>5212</v>
      </c>
      <c r="C87" s="30">
        <v>3313</v>
      </c>
      <c r="D87" s="168"/>
      <c r="E87" s="168"/>
      <c r="F87" s="11" t="s">
        <v>28</v>
      </c>
      <c r="G87" s="11"/>
      <c r="H87" s="9"/>
      <c r="I87" s="25"/>
      <c r="J87" s="171"/>
      <c r="K87" s="167"/>
      <c r="L87" s="82"/>
      <c r="M87" s="321">
        <v>2130</v>
      </c>
      <c r="N87" s="173">
        <v>2181.442</v>
      </c>
      <c r="O87" s="321">
        <v>2200</v>
      </c>
    </row>
    <row r="88" spans="1:15" ht="12.75">
      <c r="A88" s="87">
        <v>38</v>
      </c>
      <c r="B88" s="87"/>
      <c r="C88" s="87"/>
      <c r="D88" s="228"/>
      <c r="E88" s="228"/>
      <c r="F88" s="70" t="s">
        <v>506</v>
      </c>
      <c r="G88" s="11"/>
      <c r="H88" s="9"/>
      <c r="I88" s="25"/>
      <c r="J88" s="171"/>
      <c r="K88" s="167"/>
      <c r="L88" s="82"/>
      <c r="M88" s="300">
        <f>SUM(M87:M87)</f>
        <v>2130</v>
      </c>
      <c r="N88" s="175">
        <f>SUM(N87)</f>
        <v>2181.442</v>
      </c>
      <c r="O88" s="506">
        <f>SUM(O87)</f>
        <v>2200</v>
      </c>
    </row>
    <row r="89" spans="1:15" ht="2.25" customHeight="1">
      <c r="A89" s="87"/>
      <c r="B89" s="87"/>
      <c r="C89" s="87"/>
      <c r="D89" s="228"/>
      <c r="E89" s="228"/>
      <c r="F89" s="70"/>
      <c r="G89" s="11"/>
      <c r="H89" s="9"/>
      <c r="I89" s="25"/>
      <c r="J89" s="171"/>
      <c r="K89" s="167"/>
      <c r="L89" s="82"/>
      <c r="M89" s="300"/>
      <c r="N89" s="175"/>
      <c r="O89" s="321"/>
    </row>
    <row r="90" spans="1:15" ht="12.75">
      <c r="A90" s="87">
        <v>39</v>
      </c>
      <c r="B90" s="30">
        <v>5221</v>
      </c>
      <c r="C90" s="26">
        <v>3311</v>
      </c>
      <c r="D90" s="168"/>
      <c r="E90" s="168"/>
      <c r="F90" s="150" t="s">
        <v>1019</v>
      </c>
      <c r="G90" s="11"/>
      <c r="H90" s="9"/>
      <c r="I90" s="117"/>
      <c r="J90" s="398"/>
      <c r="K90" s="167"/>
      <c r="L90" s="347"/>
      <c r="M90" s="506">
        <v>7002</v>
      </c>
      <c r="N90" s="177">
        <v>6568.518</v>
      </c>
      <c r="O90" s="506">
        <v>7037</v>
      </c>
    </row>
    <row r="91" spans="1:15" ht="2.25" customHeight="1">
      <c r="A91" s="87"/>
      <c r="B91" s="30"/>
      <c r="C91" s="26"/>
      <c r="D91" s="168"/>
      <c r="E91" s="168"/>
      <c r="F91" s="150"/>
      <c r="G91" s="11"/>
      <c r="H91" s="9"/>
      <c r="I91" s="117"/>
      <c r="J91" s="171"/>
      <c r="K91" s="167"/>
      <c r="L91" s="82"/>
      <c r="M91" s="300"/>
      <c r="N91" s="177"/>
      <c r="O91" s="506"/>
    </row>
    <row r="92" spans="1:15" ht="12.75">
      <c r="A92" s="26">
        <v>40</v>
      </c>
      <c r="B92" s="26">
        <v>5331</v>
      </c>
      <c r="C92" s="26">
        <v>3314</v>
      </c>
      <c r="D92" s="168"/>
      <c r="E92" s="168"/>
      <c r="F92" s="151" t="s">
        <v>90</v>
      </c>
      <c r="G92" s="258"/>
      <c r="H92" s="368"/>
      <c r="I92" s="369"/>
      <c r="J92" s="180"/>
      <c r="K92" s="523"/>
      <c r="L92" s="523"/>
      <c r="M92" s="321">
        <v>4427</v>
      </c>
      <c r="N92" s="176">
        <v>3712.5</v>
      </c>
      <c r="O92" s="321">
        <v>4427</v>
      </c>
    </row>
    <row r="93" spans="1:15" ht="12.75">
      <c r="A93" s="26">
        <v>40</v>
      </c>
      <c r="B93" s="26">
        <v>5331</v>
      </c>
      <c r="C93" s="26">
        <v>3314</v>
      </c>
      <c r="D93" s="168"/>
      <c r="E93" s="168">
        <v>744</v>
      </c>
      <c r="F93" s="151" t="s">
        <v>705</v>
      </c>
      <c r="G93" s="258"/>
      <c r="H93" s="259"/>
      <c r="I93" s="369"/>
      <c r="J93" s="180"/>
      <c r="K93" s="523"/>
      <c r="L93" s="523"/>
      <c r="M93" s="321">
        <v>876</v>
      </c>
      <c r="N93" s="176">
        <v>876</v>
      </c>
      <c r="O93" s="321">
        <v>0</v>
      </c>
    </row>
    <row r="94" spans="1:15" ht="12.75">
      <c r="A94" s="26">
        <v>40</v>
      </c>
      <c r="B94" s="26">
        <v>4122</v>
      </c>
      <c r="C94" s="26"/>
      <c r="D94" s="168"/>
      <c r="E94" s="168">
        <v>744</v>
      </c>
      <c r="F94" s="151" t="s">
        <v>684</v>
      </c>
      <c r="G94" s="258"/>
      <c r="H94" s="259"/>
      <c r="I94" s="369"/>
      <c r="J94" s="104">
        <v>876</v>
      </c>
      <c r="K94" s="176">
        <v>876</v>
      </c>
      <c r="L94" s="308">
        <v>0</v>
      </c>
      <c r="M94" s="463"/>
      <c r="N94" s="181"/>
      <c r="O94" s="463"/>
    </row>
    <row r="95" spans="1:15" ht="12.75">
      <c r="A95" s="87">
        <v>40</v>
      </c>
      <c r="B95" s="30"/>
      <c r="C95" s="30"/>
      <c r="D95" s="168"/>
      <c r="E95" s="168"/>
      <c r="F95" s="70" t="s">
        <v>961</v>
      </c>
      <c r="G95" s="11"/>
      <c r="H95" s="9"/>
      <c r="I95" s="100"/>
      <c r="J95" s="183">
        <f>SUM(J94)</f>
        <v>876</v>
      </c>
      <c r="K95" s="177">
        <f>SUM(K94)</f>
        <v>876</v>
      </c>
      <c r="L95" s="309">
        <f>SUM(L94)</f>
        <v>0</v>
      </c>
      <c r="M95" s="300">
        <f>SUM(M92:M94)</f>
        <v>5303</v>
      </c>
      <c r="N95" s="177">
        <f>SUM(N92:N94)</f>
        <v>4588.5</v>
      </c>
      <c r="O95" s="506">
        <f>SUM(O92:O94)</f>
        <v>4427</v>
      </c>
    </row>
    <row r="96" spans="1:15" ht="3.75" customHeight="1">
      <c r="A96" s="87"/>
      <c r="B96" s="30"/>
      <c r="C96" s="30"/>
      <c r="D96" s="168"/>
      <c r="E96" s="168"/>
      <c r="F96" s="70"/>
      <c r="G96" s="11"/>
      <c r="H96" s="9"/>
      <c r="I96" s="100"/>
      <c r="J96" s="102"/>
      <c r="K96" s="177"/>
      <c r="L96" s="183"/>
      <c r="M96" s="299"/>
      <c r="N96" s="176"/>
      <c r="O96" s="506"/>
    </row>
    <row r="97" spans="1:15" ht="12.75">
      <c r="A97" s="26">
        <v>41</v>
      </c>
      <c r="B97" s="420">
        <v>5901</v>
      </c>
      <c r="C97" s="30">
        <v>3319</v>
      </c>
      <c r="D97" s="168"/>
      <c r="E97" s="168"/>
      <c r="F97" s="151" t="s">
        <v>1028</v>
      </c>
      <c r="G97" s="70"/>
      <c r="H97" s="9"/>
      <c r="I97" s="25"/>
      <c r="J97" s="171"/>
      <c r="K97" s="167"/>
      <c r="L97" s="82"/>
      <c r="M97" s="299">
        <v>0</v>
      </c>
      <c r="N97" s="173">
        <v>0</v>
      </c>
      <c r="O97" s="321">
        <v>1950</v>
      </c>
    </row>
    <row r="98" spans="1:16" ht="12.75">
      <c r="A98" s="26">
        <v>41</v>
      </c>
      <c r="B98" s="420">
        <v>2229</v>
      </c>
      <c r="C98" s="30">
        <v>3399</v>
      </c>
      <c r="D98" s="168"/>
      <c r="E98" s="168"/>
      <c r="F98" s="151" t="s">
        <v>701</v>
      </c>
      <c r="G98" s="70"/>
      <c r="H98" s="9"/>
      <c r="I98" s="25"/>
      <c r="J98" s="151">
        <v>8</v>
      </c>
      <c r="K98" s="173">
        <v>7.98</v>
      </c>
      <c r="L98" s="172">
        <v>0</v>
      </c>
      <c r="M98" s="307"/>
      <c r="N98" s="167"/>
      <c r="O98" s="463"/>
      <c r="P98" s="333"/>
    </row>
    <row r="99" spans="1:16" ht="12.75">
      <c r="A99" s="26">
        <v>41</v>
      </c>
      <c r="B99" s="420">
        <v>5212</v>
      </c>
      <c r="C99" s="30">
        <v>3312</v>
      </c>
      <c r="D99" s="168"/>
      <c r="E99" s="168"/>
      <c r="F99" s="170" t="s">
        <v>724</v>
      </c>
      <c r="G99" s="70"/>
      <c r="H99" s="9"/>
      <c r="I99" s="25"/>
      <c r="J99" s="171"/>
      <c r="K99" s="167"/>
      <c r="L99" s="82"/>
      <c r="M99" s="299">
        <v>75</v>
      </c>
      <c r="N99" s="173">
        <v>65</v>
      </c>
      <c r="O99" s="321">
        <v>0</v>
      </c>
      <c r="P99" s="333"/>
    </row>
    <row r="100" spans="1:16" ht="12.75">
      <c r="A100" s="590">
        <v>41</v>
      </c>
      <c r="B100" s="585">
        <v>5212</v>
      </c>
      <c r="C100" s="585">
        <v>3317</v>
      </c>
      <c r="D100" s="588"/>
      <c r="E100" s="586"/>
      <c r="F100" s="587" t="s">
        <v>653</v>
      </c>
      <c r="G100" s="150"/>
      <c r="H100" s="275"/>
      <c r="I100" s="503"/>
      <c r="J100" s="334"/>
      <c r="K100" s="167"/>
      <c r="L100" s="82"/>
      <c r="M100" s="299">
        <v>245</v>
      </c>
      <c r="N100" s="173">
        <v>245</v>
      </c>
      <c r="O100" s="321">
        <v>0</v>
      </c>
      <c r="P100" s="333"/>
    </row>
    <row r="101" spans="1:16" ht="12.75">
      <c r="A101" s="590">
        <v>41</v>
      </c>
      <c r="B101" s="585">
        <v>5212</v>
      </c>
      <c r="C101" s="585">
        <v>3319</v>
      </c>
      <c r="D101" s="588"/>
      <c r="E101" s="586"/>
      <c r="F101" s="587" t="s">
        <v>826</v>
      </c>
      <c r="G101" s="150"/>
      <c r="H101" s="275"/>
      <c r="I101" s="503"/>
      <c r="J101" s="334"/>
      <c r="K101" s="167"/>
      <c r="L101" s="82"/>
      <c r="M101" s="299">
        <v>5</v>
      </c>
      <c r="N101" s="173">
        <v>5</v>
      </c>
      <c r="O101" s="321">
        <v>0</v>
      </c>
      <c r="P101" s="333"/>
    </row>
    <row r="102" spans="1:16" ht="12.75">
      <c r="A102" s="590">
        <v>41</v>
      </c>
      <c r="B102" s="585">
        <v>5213</v>
      </c>
      <c r="C102" s="585">
        <v>3312</v>
      </c>
      <c r="D102" s="588"/>
      <c r="E102" s="586"/>
      <c r="F102" s="587" t="s">
        <v>654</v>
      </c>
      <c r="G102" s="150"/>
      <c r="H102" s="275"/>
      <c r="I102" s="503"/>
      <c r="J102" s="334"/>
      <c r="K102" s="167"/>
      <c r="L102" s="82"/>
      <c r="M102" s="299">
        <v>90</v>
      </c>
      <c r="N102" s="173">
        <v>90</v>
      </c>
      <c r="O102" s="321">
        <v>0</v>
      </c>
      <c r="P102" s="333"/>
    </row>
    <row r="103" spans="1:16" ht="12.75">
      <c r="A103" s="590">
        <v>41</v>
      </c>
      <c r="B103" s="585">
        <v>5221</v>
      </c>
      <c r="C103" s="585">
        <v>3312</v>
      </c>
      <c r="D103" s="588"/>
      <c r="E103" s="586"/>
      <c r="F103" s="587" t="s">
        <v>643</v>
      </c>
      <c r="G103" s="150"/>
      <c r="H103" s="275"/>
      <c r="I103" s="503"/>
      <c r="J103" s="334"/>
      <c r="K103" s="167"/>
      <c r="L103" s="82"/>
      <c r="M103" s="299">
        <v>55</v>
      </c>
      <c r="N103" s="173">
        <v>55</v>
      </c>
      <c r="O103" s="321">
        <v>0</v>
      </c>
      <c r="P103" s="333"/>
    </row>
    <row r="104" spans="1:16" ht="12.75">
      <c r="A104" s="590">
        <v>41</v>
      </c>
      <c r="B104" s="585">
        <v>5221</v>
      </c>
      <c r="C104" s="585">
        <v>3317</v>
      </c>
      <c r="D104" s="588"/>
      <c r="E104" s="586"/>
      <c r="F104" s="587" t="s">
        <v>644</v>
      </c>
      <c r="G104" s="150"/>
      <c r="H104" s="275"/>
      <c r="I104" s="503"/>
      <c r="J104" s="334"/>
      <c r="K104" s="167"/>
      <c r="L104" s="82"/>
      <c r="M104" s="299">
        <v>440</v>
      </c>
      <c r="N104" s="173">
        <v>440</v>
      </c>
      <c r="O104" s="321">
        <v>0</v>
      </c>
      <c r="P104" s="333"/>
    </row>
    <row r="105" spans="1:16" ht="12.75">
      <c r="A105" s="590">
        <v>41</v>
      </c>
      <c r="B105" s="585">
        <v>5221</v>
      </c>
      <c r="C105" s="585">
        <v>3319</v>
      </c>
      <c r="D105" s="588"/>
      <c r="E105" s="586"/>
      <c r="F105" s="587" t="s">
        <v>645</v>
      </c>
      <c r="G105" s="150"/>
      <c r="H105" s="275"/>
      <c r="I105" s="503"/>
      <c r="J105" s="334"/>
      <c r="K105" s="167"/>
      <c r="L105" s="82"/>
      <c r="M105" s="299">
        <v>30</v>
      </c>
      <c r="N105" s="173">
        <v>30</v>
      </c>
      <c r="O105" s="321">
        <v>0</v>
      </c>
      <c r="P105" s="333"/>
    </row>
    <row r="106" spans="1:16" ht="12.75">
      <c r="A106" s="591">
        <v>41</v>
      </c>
      <c r="B106" s="585">
        <v>5222</v>
      </c>
      <c r="C106" s="585">
        <v>3311</v>
      </c>
      <c r="D106" s="588"/>
      <c r="E106" s="588"/>
      <c r="F106" s="587" t="s">
        <v>646</v>
      </c>
      <c r="G106" s="150"/>
      <c r="H106" s="275"/>
      <c r="I106" s="503"/>
      <c r="J106" s="334"/>
      <c r="K106" s="167"/>
      <c r="L106" s="82"/>
      <c r="M106" s="299">
        <v>26</v>
      </c>
      <c r="N106" s="173">
        <v>26</v>
      </c>
      <c r="O106" s="321">
        <v>0</v>
      </c>
      <c r="P106" s="333"/>
    </row>
    <row r="107" spans="1:16" ht="12.75">
      <c r="A107" s="591">
        <v>41</v>
      </c>
      <c r="B107" s="585">
        <v>5222</v>
      </c>
      <c r="C107" s="585">
        <v>3312</v>
      </c>
      <c r="D107" s="588"/>
      <c r="E107" s="588"/>
      <c r="F107" s="587" t="s">
        <v>647</v>
      </c>
      <c r="G107" s="150"/>
      <c r="H107" s="275"/>
      <c r="I107" s="503"/>
      <c r="J107" s="334"/>
      <c r="K107" s="167"/>
      <c r="L107" s="82"/>
      <c r="M107" s="299">
        <v>349</v>
      </c>
      <c r="N107" s="173">
        <v>349</v>
      </c>
      <c r="O107" s="321">
        <v>0</v>
      </c>
      <c r="P107" s="333"/>
    </row>
    <row r="108" spans="1:16" ht="12.75">
      <c r="A108" s="591">
        <v>41</v>
      </c>
      <c r="B108" s="585">
        <v>5222</v>
      </c>
      <c r="C108" s="585">
        <v>3313</v>
      </c>
      <c r="D108" s="588"/>
      <c r="E108" s="588"/>
      <c r="F108" s="587" t="s">
        <v>648</v>
      </c>
      <c r="G108" s="150"/>
      <c r="H108" s="275"/>
      <c r="I108" s="503"/>
      <c r="J108" s="334"/>
      <c r="K108" s="167"/>
      <c r="L108" s="82"/>
      <c r="M108" s="299">
        <v>40</v>
      </c>
      <c r="N108" s="173">
        <v>40</v>
      </c>
      <c r="O108" s="321">
        <v>0</v>
      </c>
      <c r="P108" s="333"/>
    </row>
    <row r="109" spans="1:16" ht="12.75">
      <c r="A109" s="591">
        <v>41</v>
      </c>
      <c r="B109" s="585">
        <v>5222</v>
      </c>
      <c r="C109" s="585">
        <v>3316</v>
      </c>
      <c r="D109" s="588"/>
      <c r="E109" s="588"/>
      <c r="F109" s="587" t="s">
        <v>649</v>
      </c>
      <c r="G109" s="150"/>
      <c r="H109" s="275"/>
      <c r="I109" s="503"/>
      <c r="J109" s="334"/>
      <c r="K109" s="167"/>
      <c r="L109" s="82"/>
      <c r="M109" s="299">
        <v>15</v>
      </c>
      <c r="N109" s="173">
        <v>15</v>
      </c>
      <c r="O109" s="321">
        <v>0</v>
      </c>
      <c r="P109" s="333"/>
    </row>
    <row r="110" spans="1:16" ht="12.75">
      <c r="A110" s="591">
        <v>41</v>
      </c>
      <c r="B110" s="585">
        <v>5222</v>
      </c>
      <c r="C110" s="585">
        <v>3319</v>
      </c>
      <c r="D110" s="588"/>
      <c r="E110" s="586"/>
      <c r="F110" s="587" t="s">
        <v>650</v>
      </c>
      <c r="G110" s="150"/>
      <c r="H110" s="275"/>
      <c r="I110" s="503"/>
      <c r="J110" s="334"/>
      <c r="K110" s="167"/>
      <c r="L110" s="82"/>
      <c r="M110" s="299">
        <v>123</v>
      </c>
      <c r="N110" s="173">
        <v>90</v>
      </c>
      <c r="O110" s="321">
        <v>0</v>
      </c>
      <c r="P110" s="333"/>
    </row>
    <row r="111" spans="1:16" ht="12.75">
      <c r="A111" s="591">
        <v>41</v>
      </c>
      <c r="B111" s="585">
        <v>5223</v>
      </c>
      <c r="C111" s="585">
        <v>3319</v>
      </c>
      <c r="D111" s="588"/>
      <c r="E111" s="586"/>
      <c r="F111" s="589" t="s">
        <v>651</v>
      </c>
      <c r="G111" s="150"/>
      <c r="H111" s="275"/>
      <c r="I111" s="503"/>
      <c r="J111" s="334"/>
      <c r="K111" s="167"/>
      <c r="L111" s="82"/>
      <c r="M111" s="299">
        <v>7</v>
      </c>
      <c r="N111" s="173">
        <v>7</v>
      </c>
      <c r="O111" s="321">
        <v>0</v>
      </c>
      <c r="P111" s="333"/>
    </row>
    <row r="112" spans="1:16" ht="12.75">
      <c r="A112" s="591">
        <v>41</v>
      </c>
      <c r="B112" s="585">
        <v>5229</v>
      </c>
      <c r="C112" s="585">
        <v>3312</v>
      </c>
      <c r="D112" s="588"/>
      <c r="E112" s="586"/>
      <c r="F112" s="587" t="s">
        <v>652</v>
      </c>
      <c r="G112" s="150"/>
      <c r="H112" s="275"/>
      <c r="I112" s="503"/>
      <c r="J112" s="334"/>
      <c r="K112" s="167"/>
      <c r="L112" s="82"/>
      <c r="M112" s="299">
        <v>250</v>
      </c>
      <c r="N112" s="173">
        <v>250</v>
      </c>
      <c r="O112" s="321">
        <v>0</v>
      </c>
      <c r="P112" s="333"/>
    </row>
    <row r="113" spans="1:16" ht="12.75">
      <c r="A113" s="591">
        <v>41</v>
      </c>
      <c r="B113" s="585">
        <v>5229</v>
      </c>
      <c r="C113" s="585">
        <v>3319</v>
      </c>
      <c r="D113" s="588"/>
      <c r="E113" s="586"/>
      <c r="F113" s="587" t="s">
        <v>827</v>
      </c>
      <c r="G113" s="150"/>
      <c r="H113" s="275"/>
      <c r="I113" s="503"/>
      <c r="J113" s="334"/>
      <c r="K113" s="167"/>
      <c r="L113" s="82"/>
      <c r="M113" s="299">
        <v>15</v>
      </c>
      <c r="N113" s="173">
        <v>15</v>
      </c>
      <c r="O113" s="321">
        <v>0</v>
      </c>
      <c r="P113" s="333"/>
    </row>
    <row r="114" spans="1:16" ht="12.75">
      <c r="A114" s="591">
        <v>41</v>
      </c>
      <c r="B114" s="585">
        <v>5331</v>
      </c>
      <c r="C114" s="585">
        <v>3314</v>
      </c>
      <c r="D114" s="588"/>
      <c r="E114" s="586"/>
      <c r="F114" s="587" t="s">
        <v>828</v>
      </c>
      <c r="G114" s="150"/>
      <c r="H114" s="275"/>
      <c r="I114" s="503"/>
      <c r="J114" s="334"/>
      <c r="K114" s="167"/>
      <c r="L114" s="82"/>
      <c r="M114" s="299">
        <v>10</v>
      </c>
      <c r="N114" s="173">
        <v>10</v>
      </c>
      <c r="O114" s="321">
        <v>0</v>
      </c>
      <c r="P114" s="333"/>
    </row>
    <row r="115" spans="1:16" ht="12.75">
      <c r="A115" s="591">
        <v>41</v>
      </c>
      <c r="B115" s="585">
        <v>5333</v>
      </c>
      <c r="C115" s="585">
        <v>3311</v>
      </c>
      <c r="D115" s="588"/>
      <c r="E115" s="586"/>
      <c r="F115" s="587" t="s">
        <v>655</v>
      </c>
      <c r="G115" s="150"/>
      <c r="H115" s="275"/>
      <c r="I115" s="503"/>
      <c r="J115" s="334"/>
      <c r="K115" s="167"/>
      <c r="L115" s="82"/>
      <c r="M115" s="299">
        <v>10</v>
      </c>
      <c r="N115" s="173">
        <v>10</v>
      </c>
      <c r="O115" s="321">
        <v>0</v>
      </c>
      <c r="P115" s="333"/>
    </row>
    <row r="116" spans="1:16" ht="12.75">
      <c r="A116" s="591">
        <v>41</v>
      </c>
      <c r="B116" s="585">
        <v>5333</v>
      </c>
      <c r="C116" s="585">
        <v>3312</v>
      </c>
      <c r="D116" s="588"/>
      <c r="E116" s="586"/>
      <c r="F116" s="587" t="s">
        <v>656</v>
      </c>
      <c r="G116" s="150"/>
      <c r="H116" s="275"/>
      <c r="I116" s="503"/>
      <c r="J116" s="334"/>
      <c r="K116" s="167"/>
      <c r="L116" s="82"/>
      <c r="M116" s="299">
        <v>26</v>
      </c>
      <c r="N116" s="173">
        <v>26</v>
      </c>
      <c r="O116" s="321">
        <v>0</v>
      </c>
      <c r="P116" s="333"/>
    </row>
    <row r="117" spans="1:16" ht="12.75">
      <c r="A117" s="591">
        <v>41</v>
      </c>
      <c r="B117" s="585">
        <v>5333</v>
      </c>
      <c r="C117" s="585">
        <v>3319</v>
      </c>
      <c r="D117" s="588"/>
      <c r="E117" s="586"/>
      <c r="F117" s="587" t="s">
        <v>657</v>
      </c>
      <c r="G117" s="150"/>
      <c r="H117" s="275"/>
      <c r="I117" s="503"/>
      <c r="J117" s="334"/>
      <c r="K117" s="167"/>
      <c r="L117" s="82"/>
      <c r="M117" s="299">
        <v>51</v>
      </c>
      <c r="N117" s="173">
        <v>51</v>
      </c>
      <c r="O117" s="321">
        <v>0</v>
      </c>
      <c r="P117" s="333"/>
    </row>
    <row r="118" spans="1:16" ht="12.75">
      <c r="A118" s="591">
        <v>41</v>
      </c>
      <c r="B118" s="585">
        <v>5339</v>
      </c>
      <c r="C118" s="585">
        <v>3312</v>
      </c>
      <c r="D118" s="588"/>
      <c r="E118" s="586"/>
      <c r="F118" s="587" t="s">
        <v>666</v>
      </c>
      <c r="G118" s="150"/>
      <c r="H118" s="275"/>
      <c r="I118" s="503"/>
      <c r="J118" s="334"/>
      <c r="K118" s="167"/>
      <c r="L118" s="82"/>
      <c r="M118" s="299">
        <v>22</v>
      </c>
      <c r="N118" s="173">
        <v>22</v>
      </c>
      <c r="O118" s="321">
        <v>0</v>
      </c>
      <c r="P118" s="333"/>
    </row>
    <row r="119" spans="1:16" ht="12.75">
      <c r="A119" s="591">
        <v>41</v>
      </c>
      <c r="B119" s="585">
        <v>5339</v>
      </c>
      <c r="C119" s="585">
        <v>3319</v>
      </c>
      <c r="D119" s="588"/>
      <c r="E119" s="586"/>
      <c r="F119" s="588" t="s">
        <v>667</v>
      </c>
      <c r="G119" s="150"/>
      <c r="H119" s="275"/>
      <c r="I119" s="503"/>
      <c r="J119" s="334"/>
      <c r="K119" s="167"/>
      <c r="L119" s="82"/>
      <c r="M119" s="299">
        <v>74</v>
      </c>
      <c r="N119" s="173">
        <v>74</v>
      </c>
      <c r="O119" s="321">
        <v>0</v>
      </c>
      <c r="P119" s="333"/>
    </row>
    <row r="120" spans="1:15" ht="12.75">
      <c r="A120" s="87">
        <v>41</v>
      </c>
      <c r="B120" s="253"/>
      <c r="C120" s="253"/>
      <c r="D120" s="168"/>
      <c r="E120" s="168"/>
      <c r="F120" s="149" t="s">
        <v>157</v>
      </c>
      <c r="G120" s="70"/>
      <c r="H120" s="9"/>
      <c r="I120" s="25"/>
      <c r="J120" s="149">
        <f>SUM(J98)</f>
        <v>8</v>
      </c>
      <c r="K120" s="175">
        <f>SUM(K98)</f>
        <v>7.98</v>
      </c>
      <c r="L120" s="174">
        <f>SUM(L98)</f>
        <v>0</v>
      </c>
      <c r="M120" s="174">
        <f>SUM(M97:M119)</f>
        <v>1958</v>
      </c>
      <c r="N120" s="175">
        <f>SUM(N97:N119)</f>
        <v>1915</v>
      </c>
      <c r="O120" s="506">
        <f>SUM(O97:O119)</f>
        <v>1950</v>
      </c>
    </row>
    <row r="121" spans="1:15" ht="3" customHeight="1">
      <c r="A121" s="87"/>
      <c r="B121" s="253"/>
      <c r="C121" s="253"/>
      <c r="D121" s="168"/>
      <c r="E121" s="168"/>
      <c r="F121" s="149"/>
      <c r="G121" s="70"/>
      <c r="H121" s="9"/>
      <c r="I121" s="25"/>
      <c r="J121" s="191"/>
      <c r="K121" s="192"/>
      <c r="L121" s="211"/>
      <c r="M121" s="174"/>
      <c r="N121" s="175"/>
      <c r="O121" s="174"/>
    </row>
    <row r="122" spans="1:19" ht="12.75">
      <c r="A122" s="128">
        <v>42</v>
      </c>
      <c r="B122" s="128">
        <v>2111</v>
      </c>
      <c r="C122" s="128">
        <v>3319</v>
      </c>
      <c r="D122" s="281"/>
      <c r="E122" s="281"/>
      <c r="F122" s="62" t="s">
        <v>1052</v>
      </c>
      <c r="G122" s="216"/>
      <c r="H122" s="86"/>
      <c r="I122" s="124"/>
      <c r="J122" s="172">
        <v>40</v>
      </c>
      <c r="K122" s="173">
        <v>40</v>
      </c>
      <c r="L122" s="299">
        <v>40</v>
      </c>
      <c r="M122" s="463"/>
      <c r="N122" s="181"/>
      <c r="O122" s="463"/>
      <c r="Q122" s="408"/>
      <c r="R122" s="408"/>
      <c r="S122" s="408"/>
    </row>
    <row r="123" spans="1:19" ht="12.75" customHeight="1">
      <c r="A123" s="128">
        <v>42</v>
      </c>
      <c r="B123" s="32">
        <v>2111</v>
      </c>
      <c r="C123" s="32">
        <v>3319</v>
      </c>
      <c r="D123" s="281"/>
      <c r="E123" s="281"/>
      <c r="F123" s="67" t="s">
        <v>128</v>
      </c>
      <c r="G123" s="216"/>
      <c r="H123" s="86"/>
      <c r="I123" s="124"/>
      <c r="J123" s="299">
        <v>45</v>
      </c>
      <c r="K123" s="173">
        <v>47.8</v>
      </c>
      <c r="L123" s="299">
        <v>41</v>
      </c>
      <c r="M123" s="524"/>
      <c r="N123" s="525"/>
      <c r="O123" s="660"/>
      <c r="Q123" s="408"/>
      <c r="R123" s="408"/>
      <c r="S123" s="408"/>
    </row>
    <row r="124" spans="1:19" ht="12.75">
      <c r="A124" s="26">
        <v>42</v>
      </c>
      <c r="B124" s="30">
        <v>5221</v>
      </c>
      <c r="C124" s="30">
        <v>3319</v>
      </c>
      <c r="D124" s="168"/>
      <c r="E124" s="168"/>
      <c r="F124" s="104" t="s">
        <v>196</v>
      </c>
      <c r="G124" s="11"/>
      <c r="H124" s="9"/>
      <c r="I124" s="25"/>
      <c r="J124" s="171"/>
      <c r="K124" s="167"/>
      <c r="L124" s="82"/>
      <c r="M124" s="321">
        <v>139</v>
      </c>
      <c r="N124" s="209">
        <v>139</v>
      </c>
      <c r="O124" s="321">
        <v>139</v>
      </c>
      <c r="Q124" s="408"/>
      <c r="R124" s="408"/>
      <c r="S124" s="408"/>
    </row>
    <row r="125" spans="1:15" ht="12.75">
      <c r="A125" s="128">
        <v>42</v>
      </c>
      <c r="B125" s="128">
        <v>5169</v>
      </c>
      <c r="C125" s="128">
        <v>3319</v>
      </c>
      <c r="D125" s="281"/>
      <c r="E125" s="281"/>
      <c r="F125" s="62" t="s">
        <v>445</v>
      </c>
      <c r="G125" s="216"/>
      <c r="H125" s="86"/>
      <c r="I125" s="124"/>
      <c r="J125" s="171"/>
      <c r="K125" s="167"/>
      <c r="L125" s="82"/>
      <c r="M125" s="321">
        <v>40</v>
      </c>
      <c r="N125" s="176">
        <v>40.8</v>
      </c>
      <c r="O125" s="321">
        <v>40</v>
      </c>
    </row>
    <row r="126" spans="1:15" ht="12.75">
      <c r="A126" s="87">
        <v>42</v>
      </c>
      <c r="B126" s="30"/>
      <c r="C126" s="30"/>
      <c r="D126" s="168"/>
      <c r="E126" s="168"/>
      <c r="F126" s="149" t="s">
        <v>124</v>
      </c>
      <c r="G126" s="11"/>
      <c r="H126" s="114"/>
      <c r="I126" s="65"/>
      <c r="J126" s="300">
        <f>SUM(J122:J125)</f>
        <v>85</v>
      </c>
      <c r="K126" s="175">
        <f>SUM(K122:K125)</f>
        <v>87.8</v>
      </c>
      <c r="L126" s="300">
        <f>SUM(L122:L125)</f>
        <v>81</v>
      </c>
      <c r="M126" s="300">
        <f>SUM(M124:M125)</f>
        <v>179</v>
      </c>
      <c r="N126" s="175">
        <f>SUM(N124:N125)</f>
        <v>179.8</v>
      </c>
      <c r="O126" s="506">
        <f>SUM(O124:O125)</f>
        <v>179</v>
      </c>
    </row>
    <row r="127" spans="1:15" ht="2.25" customHeight="1">
      <c r="A127" s="87"/>
      <c r="B127" s="30"/>
      <c r="C127" s="30"/>
      <c r="D127" s="168"/>
      <c r="E127" s="168"/>
      <c r="F127" s="65"/>
      <c r="G127" s="30"/>
      <c r="H127" s="113"/>
      <c r="J127" s="299"/>
      <c r="K127" s="175"/>
      <c r="L127" s="300"/>
      <c r="M127" s="299"/>
      <c r="N127" s="173"/>
      <c r="O127" s="299"/>
    </row>
    <row r="128" spans="1:15" ht="12.75">
      <c r="A128" s="26">
        <v>52</v>
      </c>
      <c r="B128" s="30">
        <v>2111</v>
      </c>
      <c r="C128" s="30">
        <v>3319</v>
      </c>
      <c r="D128" s="168"/>
      <c r="E128" s="168"/>
      <c r="F128" s="67" t="s">
        <v>128</v>
      </c>
      <c r="G128" s="253"/>
      <c r="H128" s="261"/>
      <c r="I128" s="236"/>
      <c r="J128" s="299">
        <v>95</v>
      </c>
      <c r="K128" s="173">
        <v>92.94</v>
      </c>
      <c r="L128" s="299">
        <v>95</v>
      </c>
      <c r="M128" s="307"/>
      <c r="N128" s="165"/>
      <c r="O128" s="307"/>
    </row>
    <row r="129" spans="1:15" ht="12.75">
      <c r="A129" s="26">
        <v>52</v>
      </c>
      <c r="B129" s="30">
        <v>2111</v>
      </c>
      <c r="C129" s="30">
        <v>3319</v>
      </c>
      <c r="D129" s="168"/>
      <c r="E129" s="168"/>
      <c r="F129" s="67" t="s">
        <v>1052</v>
      </c>
      <c r="G129" s="253"/>
      <c r="H129" s="261"/>
      <c r="I129" s="236"/>
      <c r="J129" s="299">
        <v>565</v>
      </c>
      <c r="K129" s="173">
        <v>570</v>
      </c>
      <c r="L129" s="299">
        <v>565</v>
      </c>
      <c r="M129" s="307"/>
      <c r="N129" s="165"/>
      <c r="O129" s="307"/>
    </row>
    <row r="130" spans="1:15" ht="12.75">
      <c r="A130" s="26">
        <v>52</v>
      </c>
      <c r="B130" s="30">
        <v>2131</v>
      </c>
      <c r="C130" s="30">
        <v>3319</v>
      </c>
      <c r="D130" s="168"/>
      <c r="E130" s="168"/>
      <c r="F130" s="257" t="s">
        <v>126</v>
      </c>
      <c r="G130" s="262"/>
      <c r="H130" s="263"/>
      <c r="I130" s="264"/>
      <c r="J130" s="299">
        <v>400</v>
      </c>
      <c r="K130" s="173">
        <v>383.6</v>
      </c>
      <c r="L130" s="299">
        <v>395</v>
      </c>
      <c r="M130" s="315"/>
      <c r="N130" s="403"/>
      <c r="O130" s="307"/>
    </row>
    <row r="131" spans="1:15" ht="12.75">
      <c r="A131" s="26">
        <v>52</v>
      </c>
      <c r="B131" s="30">
        <v>5221</v>
      </c>
      <c r="C131" s="30">
        <v>3319</v>
      </c>
      <c r="D131" s="168"/>
      <c r="E131" s="168"/>
      <c r="F131" s="104" t="s">
        <v>199</v>
      </c>
      <c r="G131" s="262"/>
      <c r="H131" s="263"/>
      <c r="I131" s="264"/>
      <c r="J131" s="275"/>
      <c r="K131" s="167"/>
      <c r="L131" s="82"/>
      <c r="M131" s="299">
        <v>504</v>
      </c>
      <c r="N131" s="173">
        <v>504</v>
      </c>
      <c r="O131" s="299">
        <v>504</v>
      </c>
    </row>
    <row r="132" spans="1:15" ht="12.75">
      <c r="A132" s="26">
        <v>52</v>
      </c>
      <c r="B132" s="30">
        <v>5021</v>
      </c>
      <c r="C132" s="30">
        <v>3319</v>
      </c>
      <c r="D132" s="168"/>
      <c r="E132" s="168"/>
      <c r="F132" s="104" t="s">
        <v>349</v>
      </c>
      <c r="G132" s="262"/>
      <c r="H132" s="263"/>
      <c r="I132" s="264"/>
      <c r="J132" s="275"/>
      <c r="K132" s="167"/>
      <c r="L132" s="82"/>
      <c r="M132" s="299">
        <v>5</v>
      </c>
      <c r="N132" s="173">
        <v>0.74</v>
      </c>
      <c r="O132" s="299">
        <v>0</v>
      </c>
    </row>
    <row r="133" spans="1:15" ht="12.75">
      <c r="A133" s="26">
        <v>52</v>
      </c>
      <c r="B133" s="30">
        <v>5164</v>
      </c>
      <c r="C133" s="30">
        <v>3319</v>
      </c>
      <c r="D133" s="168"/>
      <c r="E133" s="168"/>
      <c r="F133" s="257" t="s">
        <v>379</v>
      </c>
      <c r="G133" s="262"/>
      <c r="H133" s="263"/>
      <c r="I133" s="264"/>
      <c r="J133" s="82"/>
      <c r="K133" s="167"/>
      <c r="L133" s="82"/>
      <c r="M133" s="299">
        <v>30</v>
      </c>
      <c r="N133" s="173">
        <v>50</v>
      </c>
      <c r="O133" s="299">
        <v>50</v>
      </c>
    </row>
    <row r="134" spans="1:15" ht="12.75">
      <c r="A134" s="26">
        <v>52</v>
      </c>
      <c r="B134" s="30">
        <v>5169</v>
      </c>
      <c r="C134" s="30">
        <v>3319</v>
      </c>
      <c r="D134" s="168"/>
      <c r="E134" s="168"/>
      <c r="F134" s="257" t="s">
        <v>445</v>
      </c>
      <c r="G134" s="262"/>
      <c r="H134" s="263"/>
      <c r="I134" s="264"/>
      <c r="J134" s="82"/>
      <c r="K134" s="167"/>
      <c r="L134" s="82"/>
      <c r="M134" s="299">
        <v>565</v>
      </c>
      <c r="N134" s="173">
        <v>565</v>
      </c>
      <c r="O134" s="299">
        <v>565</v>
      </c>
    </row>
    <row r="135" spans="1:15" ht="12.75">
      <c r="A135" s="128">
        <v>52</v>
      </c>
      <c r="B135" s="32">
        <v>5169</v>
      </c>
      <c r="C135" s="32">
        <v>3319</v>
      </c>
      <c r="D135" s="281"/>
      <c r="E135" s="281"/>
      <c r="F135" s="611" t="s">
        <v>946</v>
      </c>
      <c r="G135" s="621"/>
      <c r="H135" s="717"/>
      <c r="I135" s="264"/>
      <c r="J135" s="82"/>
      <c r="K135" s="167"/>
      <c r="L135" s="82"/>
      <c r="M135" s="310">
        <v>60</v>
      </c>
      <c r="N135" s="201">
        <v>33.55</v>
      </c>
      <c r="O135" s="310">
        <v>45</v>
      </c>
    </row>
    <row r="136" spans="1:15" ht="12.75">
      <c r="A136" s="87">
        <v>52</v>
      </c>
      <c r="B136" s="30"/>
      <c r="C136" s="30"/>
      <c r="D136" s="168"/>
      <c r="E136" s="168"/>
      <c r="F136" s="65" t="s">
        <v>127</v>
      </c>
      <c r="G136" s="30"/>
      <c r="H136" s="12"/>
      <c r="I136" s="11"/>
      <c r="J136" s="174">
        <f>SUM(J128:J135)</f>
        <v>1060</v>
      </c>
      <c r="K136" s="175">
        <f>SUM(K128:K135)</f>
        <v>1046.54</v>
      </c>
      <c r="L136" s="300">
        <f>SUM(L128:L135)</f>
        <v>1055</v>
      </c>
      <c r="M136" s="174">
        <f>SUM(M131:M135)</f>
        <v>1164</v>
      </c>
      <c r="N136" s="175">
        <f>SUM(N131:N135)</f>
        <v>1153.29</v>
      </c>
      <c r="O136" s="300">
        <f>SUM(O131:O135)</f>
        <v>1164</v>
      </c>
    </row>
    <row r="137" spans="1:15" ht="2.25" customHeight="1">
      <c r="A137" s="6"/>
      <c r="B137" s="5"/>
      <c r="C137" s="5"/>
      <c r="D137" s="333"/>
      <c r="E137" s="333"/>
      <c r="F137" s="17"/>
      <c r="G137" s="5"/>
      <c r="H137" s="9"/>
      <c r="I137" s="4"/>
      <c r="J137" s="211"/>
      <c r="K137" s="192"/>
      <c r="L137" s="311"/>
      <c r="M137" s="211"/>
      <c r="N137" s="192"/>
      <c r="O137" s="211"/>
    </row>
    <row r="138" spans="1:15" ht="12.75">
      <c r="A138" s="26">
        <v>56</v>
      </c>
      <c r="B138" s="30">
        <v>2111</v>
      </c>
      <c r="C138" s="30">
        <v>3319</v>
      </c>
      <c r="D138" s="168"/>
      <c r="E138" s="168"/>
      <c r="F138" s="67" t="s">
        <v>128</v>
      </c>
      <c r="G138" s="62"/>
      <c r="H138" s="476"/>
      <c r="I138" s="62"/>
      <c r="J138" s="299">
        <v>45</v>
      </c>
      <c r="K138" s="173">
        <v>18.3</v>
      </c>
      <c r="L138" s="299">
        <v>45</v>
      </c>
      <c r="M138" s="307"/>
      <c r="N138" s="165"/>
      <c r="O138" s="307"/>
    </row>
    <row r="139" spans="1:15" ht="12.75">
      <c r="A139" s="85">
        <v>56</v>
      </c>
      <c r="B139" s="76">
        <v>2111</v>
      </c>
      <c r="C139" s="76">
        <v>3319</v>
      </c>
      <c r="D139" s="483"/>
      <c r="E139" s="483"/>
      <c r="F139" s="73" t="s">
        <v>1052</v>
      </c>
      <c r="G139" s="63"/>
      <c r="H139" s="86"/>
      <c r="I139" s="627"/>
      <c r="J139" s="314">
        <v>80</v>
      </c>
      <c r="K139" s="209">
        <v>95</v>
      </c>
      <c r="L139" s="314">
        <v>60</v>
      </c>
      <c r="M139" s="307"/>
      <c r="N139" s="165"/>
      <c r="O139" s="307"/>
    </row>
    <row r="140" spans="1:15" ht="12" customHeight="1">
      <c r="A140" s="26">
        <v>56</v>
      </c>
      <c r="B140" s="30">
        <v>2131</v>
      </c>
      <c r="C140" s="30">
        <v>3319</v>
      </c>
      <c r="D140" s="168"/>
      <c r="E140" s="168"/>
      <c r="F140" s="257" t="s">
        <v>126</v>
      </c>
      <c r="G140" s="258"/>
      <c r="H140" s="259"/>
      <c r="I140" s="260"/>
      <c r="J140" s="299">
        <v>69</v>
      </c>
      <c r="K140" s="173">
        <v>78.4</v>
      </c>
      <c r="L140" s="299">
        <v>60</v>
      </c>
      <c r="M140" s="315"/>
      <c r="N140" s="403"/>
      <c r="O140" s="307"/>
    </row>
    <row r="141" spans="1:15" ht="12.75">
      <c r="A141" s="26">
        <v>56</v>
      </c>
      <c r="B141" s="30">
        <v>5221</v>
      </c>
      <c r="C141" s="30">
        <v>3319</v>
      </c>
      <c r="D141" s="168"/>
      <c r="E141" s="168"/>
      <c r="F141" s="104" t="s">
        <v>196</v>
      </c>
      <c r="G141" s="11"/>
      <c r="H141" s="9"/>
      <c r="I141" s="25"/>
      <c r="J141" s="82"/>
      <c r="K141" s="167"/>
      <c r="L141" s="82"/>
      <c r="M141" s="299">
        <v>394</v>
      </c>
      <c r="N141" s="173">
        <v>1.75</v>
      </c>
      <c r="O141" s="299">
        <v>394</v>
      </c>
    </row>
    <row r="142" spans="1:15" ht="12.75">
      <c r="A142" s="26">
        <v>56</v>
      </c>
      <c r="B142" s="30">
        <v>5021</v>
      </c>
      <c r="C142" s="30">
        <v>3319</v>
      </c>
      <c r="D142" s="168"/>
      <c r="E142" s="168"/>
      <c r="F142" s="104" t="s">
        <v>349</v>
      </c>
      <c r="G142" s="11"/>
      <c r="H142" s="9"/>
      <c r="I142" s="25"/>
      <c r="J142" s="82"/>
      <c r="K142" s="167"/>
      <c r="L142" s="82"/>
      <c r="M142" s="299">
        <v>0</v>
      </c>
      <c r="N142" s="173">
        <v>394</v>
      </c>
      <c r="O142" s="299">
        <v>2</v>
      </c>
    </row>
    <row r="143" spans="1:15" ht="12.75">
      <c r="A143" s="26">
        <v>56</v>
      </c>
      <c r="B143" s="26">
        <v>5169</v>
      </c>
      <c r="C143" s="30">
        <v>3319</v>
      </c>
      <c r="D143" s="168"/>
      <c r="E143" s="168"/>
      <c r="F143" s="62" t="s">
        <v>25</v>
      </c>
      <c r="G143" s="62"/>
      <c r="H143" s="86"/>
      <c r="I143" s="123"/>
      <c r="J143" s="82"/>
      <c r="K143" s="167"/>
      <c r="L143" s="82"/>
      <c r="M143" s="299">
        <v>45</v>
      </c>
      <c r="N143" s="176">
        <v>22.48</v>
      </c>
      <c r="O143" s="299">
        <v>43</v>
      </c>
    </row>
    <row r="144" spans="1:15" ht="12.75">
      <c r="A144" s="26">
        <v>56</v>
      </c>
      <c r="B144" s="26">
        <v>5169</v>
      </c>
      <c r="C144" s="30">
        <v>3319</v>
      </c>
      <c r="D144" s="168"/>
      <c r="E144" s="168"/>
      <c r="F144" s="62" t="s">
        <v>445</v>
      </c>
      <c r="G144" s="62"/>
      <c r="H144" s="86"/>
      <c r="I144" s="124"/>
      <c r="J144" s="82"/>
      <c r="K144" s="167"/>
      <c r="L144" s="82"/>
      <c r="M144" s="299">
        <v>80</v>
      </c>
      <c r="N144" s="176">
        <v>80</v>
      </c>
      <c r="O144" s="299">
        <v>60</v>
      </c>
    </row>
    <row r="145" spans="1:15" ht="12.75">
      <c r="A145" s="87">
        <v>56</v>
      </c>
      <c r="B145" s="30"/>
      <c r="C145" s="30"/>
      <c r="D145" s="168"/>
      <c r="E145" s="168"/>
      <c r="F145" s="70" t="s">
        <v>122</v>
      </c>
      <c r="G145" s="11"/>
      <c r="H145" s="9"/>
      <c r="I145" s="65"/>
      <c r="J145" s="174">
        <f>SUM(J138:J144)</f>
        <v>194</v>
      </c>
      <c r="K145" s="195">
        <f>SUM(K138:K144)</f>
        <v>191.7</v>
      </c>
      <c r="L145" s="301">
        <f>SUM(L138:L144)</f>
        <v>165</v>
      </c>
      <c r="M145" s="174">
        <f>SUM(M141:M144)</f>
        <v>519</v>
      </c>
      <c r="N145" s="175">
        <f>SUM(N141:N144)</f>
        <v>498.23</v>
      </c>
      <c r="O145" s="300">
        <f>SUM(O141:O144)</f>
        <v>499</v>
      </c>
    </row>
    <row r="146" spans="1:15" ht="2.25" customHeight="1">
      <c r="A146" s="254"/>
      <c r="B146" s="255"/>
      <c r="C146" s="255"/>
      <c r="D146" s="482"/>
      <c r="E146" s="482"/>
      <c r="F146" s="256"/>
      <c r="G146" s="214"/>
      <c r="H146" s="9"/>
      <c r="I146" s="142"/>
      <c r="J146" s="624"/>
      <c r="K146" s="625"/>
      <c r="L146" s="301"/>
      <c r="M146" s="299"/>
      <c r="N146" s="175"/>
      <c r="O146" s="300"/>
    </row>
    <row r="147" spans="1:15" ht="12.75">
      <c r="A147" s="26">
        <v>57</v>
      </c>
      <c r="B147" s="26">
        <v>2131</v>
      </c>
      <c r="C147" s="30">
        <v>3319</v>
      </c>
      <c r="D147" s="168"/>
      <c r="E147" s="168"/>
      <c r="F147" s="257" t="s">
        <v>18</v>
      </c>
      <c r="G147" s="62"/>
      <c r="H147" s="476"/>
      <c r="I147" s="62"/>
      <c r="J147" s="299">
        <v>30</v>
      </c>
      <c r="K147" s="173">
        <v>32.4</v>
      </c>
      <c r="L147" s="299">
        <v>30</v>
      </c>
      <c r="M147" s="307"/>
      <c r="N147" s="181"/>
      <c r="O147" s="307"/>
    </row>
    <row r="148" spans="1:15" ht="12.75">
      <c r="A148" s="85">
        <v>57</v>
      </c>
      <c r="B148" s="85">
        <v>2111</v>
      </c>
      <c r="C148" s="76">
        <v>3319</v>
      </c>
      <c r="D148" s="483"/>
      <c r="E148" s="483"/>
      <c r="F148" s="626" t="s">
        <v>1052</v>
      </c>
      <c r="G148" s="63"/>
      <c r="H148" s="86"/>
      <c r="I148" s="627"/>
      <c r="J148" s="314">
        <v>58</v>
      </c>
      <c r="K148" s="209">
        <v>72</v>
      </c>
      <c r="L148" s="667">
        <v>55</v>
      </c>
      <c r="M148" s="307"/>
      <c r="N148" s="181"/>
      <c r="O148" s="307"/>
    </row>
    <row r="149" spans="1:15" ht="12.75">
      <c r="A149" s="26">
        <v>57</v>
      </c>
      <c r="B149" s="30">
        <v>2111</v>
      </c>
      <c r="C149" s="30">
        <v>3319</v>
      </c>
      <c r="D149" s="168"/>
      <c r="E149" s="168"/>
      <c r="F149" s="67" t="s">
        <v>128</v>
      </c>
      <c r="G149" s="62"/>
      <c r="H149" s="86"/>
      <c r="I149" s="124"/>
      <c r="J149" s="299">
        <v>50</v>
      </c>
      <c r="K149" s="173">
        <v>0</v>
      </c>
      <c r="L149" s="299">
        <v>50</v>
      </c>
      <c r="M149" s="307"/>
      <c r="N149" s="167"/>
      <c r="O149" s="307"/>
    </row>
    <row r="150" spans="1:15" ht="12.75">
      <c r="A150" s="26">
        <v>57</v>
      </c>
      <c r="B150" s="30">
        <v>5221</v>
      </c>
      <c r="C150" s="30">
        <v>3319</v>
      </c>
      <c r="D150" s="168"/>
      <c r="E150" s="168"/>
      <c r="F150" s="104" t="s">
        <v>196</v>
      </c>
      <c r="G150" s="216"/>
      <c r="H150" s="86"/>
      <c r="I150" s="124"/>
      <c r="J150" s="307"/>
      <c r="K150" s="167"/>
      <c r="L150" s="307"/>
      <c r="M150" s="299">
        <v>230</v>
      </c>
      <c r="N150" s="173">
        <v>0</v>
      </c>
      <c r="O150" s="299">
        <v>230</v>
      </c>
    </row>
    <row r="151" spans="1:15" ht="12.75">
      <c r="A151" s="26">
        <v>57</v>
      </c>
      <c r="B151" s="26">
        <v>5169</v>
      </c>
      <c r="C151" s="30">
        <v>3319</v>
      </c>
      <c r="D151" s="168"/>
      <c r="E151" s="168"/>
      <c r="F151" s="257" t="s">
        <v>946</v>
      </c>
      <c r="G151" s="216"/>
      <c r="H151" s="86"/>
      <c r="I151" s="124"/>
      <c r="J151" s="307"/>
      <c r="K151" s="167"/>
      <c r="L151" s="307"/>
      <c r="M151" s="299">
        <v>50</v>
      </c>
      <c r="N151" s="176">
        <v>0</v>
      </c>
      <c r="O151" s="299">
        <v>50</v>
      </c>
    </row>
    <row r="152" spans="1:15" ht="12.75">
      <c r="A152" s="26">
        <v>57</v>
      </c>
      <c r="B152" s="26">
        <v>5169</v>
      </c>
      <c r="C152" s="30">
        <v>3319</v>
      </c>
      <c r="D152" s="168"/>
      <c r="E152" s="168"/>
      <c r="F152" s="257" t="s">
        <v>445</v>
      </c>
      <c r="G152" s="216"/>
      <c r="H152" s="86"/>
      <c r="I152" s="124"/>
      <c r="J152" s="307"/>
      <c r="K152" s="167"/>
      <c r="L152" s="307"/>
      <c r="M152" s="299">
        <v>58</v>
      </c>
      <c r="N152" s="176">
        <v>0</v>
      </c>
      <c r="O152" s="299">
        <v>55</v>
      </c>
    </row>
    <row r="153" spans="1:15" ht="12.75">
      <c r="A153" s="134">
        <v>57</v>
      </c>
      <c r="B153" s="32"/>
      <c r="C153" s="32"/>
      <c r="D153" s="281"/>
      <c r="E153" s="281"/>
      <c r="F153" s="80" t="s">
        <v>123</v>
      </c>
      <c r="G153" s="18"/>
      <c r="H153" s="292"/>
      <c r="I153" s="88"/>
      <c r="J153" s="300">
        <f>SUM(J147:J149)</f>
        <v>138</v>
      </c>
      <c r="K153" s="175">
        <f>SUM(K147:K152)</f>
        <v>104.4</v>
      </c>
      <c r="L153" s="300">
        <f>SUM(L147:L152)</f>
        <v>135</v>
      </c>
      <c r="M153" s="300">
        <f>SUM(M150:M152)</f>
        <v>338</v>
      </c>
      <c r="N153" s="175">
        <f>SUM(N150:N152)</f>
        <v>0</v>
      </c>
      <c r="O153" s="300">
        <f>SUM(O150:O152)</f>
        <v>335</v>
      </c>
    </row>
    <row r="154" spans="1:15" ht="3" customHeight="1">
      <c r="A154" s="134"/>
      <c r="B154" s="32"/>
      <c r="C154" s="32"/>
      <c r="D154" s="281"/>
      <c r="E154" s="281"/>
      <c r="F154" s="80"/>
      <c r="G154" s="18"/>
      <c r="H154" s="292"/>
      <c r="I154" s="88"/>
      <c r="J154" s="300"/>
      <c r="K154" s="175"/>
      <c r="L154" s="300"/>
      <c r="M154" s="300"/>
      <c r="N154" s="175"/>
      <c r="O154" s="300"/>
    </row>
    <row r="155" spans="1:15" ht="12.75">
      <c r="A155" s="134">
        <v>58</v>
      </c>
      <c r="B155" s="32">
        <v>2131</v>
      </c>
      <c r="C155" s="32">
        <v>2141</v>
      </c>
      <c r="D155" s="281"/>
      <c r="E155" s="281"/>
      <c r="F155" s="80" t="s">
        <v>1040</v>
      </c>
      <c r="G155" s="18"/>
      <c r="H155" s="292"/>
      <c r="I155" s="387"/>
      <c r="J155" s="300">
        <v>10</v>
      </c>
      <c r="K155" s="175">
        <v>12.5</v>
      </c>
      <c r="L155" s="300">
        <v>10</v>
      </c>
      <c r="M155" s="311"/>
      <c r="N155" s="192"/>
      <c r="O155" s="311"/>
    </row>
    <row r="156" spans="1:16" ht="12.75" customHeight="1">
      <c r="A156" s="520"/>
      <c r="B156" s="521"/>
      <c r="C156" s="521"/>
      <c r="D156" s="522"/>
      <c r="E156" s="522"/>
      <c r="F156" s="517" t="s">
        <v>451</v>
      </c>
      <c r="G156" s="11"/>
      <c r="H156" s="9"/>
      <c r="I156" s="215"/>
      <c r="J156" s="518">
        <f>SUM(J153+J145+J136+J126+J155)</f>
        <v>1487</v>
      </c>
      <c r="K156" s="519">
        <f>SUM(K155+K153+K145+K136+K126)</f>
        <v>1442.9399999999998</v>
      </c>
      <c r="L156" s="518">
        <f>SUM(L155+L153+L145+L136+L126)</f>
        <v>1446</v>
      </c>
      <c r="M156" s="518">
        <f>SUM(M153+M145+M136+M126)</f>
        <v>2200</v>
      </c>
      <c r="N156" s="519">
        <f>SUM(N153+N145+N136+N126)</f>
        <v>1831.32</v>
      </c>
      <c r="O156" s="518">
        <f>SUM(O153+O145+O136+O126)</f>
        <v>2177</v>
      </c>
      <c r="P156" s="333"/>
    </row>
    <row r="157" spans="1:16" ht="2.25" customHeight="1">
      <c r="A157" s="87"/>
      <c r="B157" s="30"/>
      <c r="C157" s="30"/>
      <c r="D157" s="168"/>
      <c r="E157" s="168"/>
      <c r="F157" s="70"/>
      <c r="G157" s="11"/>
      <c r="H157" s="9"/>
      <c r="I157" s="215"/>
      <c r="J157" s="300"/>
      <c r="K157" s="175"/>
      <c r="L157" s="300"/>
      <c r="M157" s="300"/>
      <c r="N157" s="175"/>
      <c r="O157" s="300"/>
      <c r="P157" s="333"/>
    </row>
    <row r="158" spans="1:15" ht="12.75">
      <c r="A158" s="26">
        <v>43</v>
      </c>
      <c r="B158" s="26">
        <v>5169</v>
      </c>
      <c r="C158" s="26">
        <v>3319</v>
      </c>
      <c r="D158" s="168"/>
      <c r="E158" s="168"/>
      <c r="F158" s="62" t="s">
        <v>359</v>
      </c>
      <c r="G158" s="62"/>
      <c r="H158" s="86"/>
      <c r="I158" s="123"/>
      <c r="J158" s="82"/>
      <c r="K158" s="167"/>
      <c r="L158" s="82"/>
      <c r="M158" s="314">
        <v>30</v>
      </c>
      <c r="N158" s="362">
        <v>27.8</v>
      </c>
      <c r="O158" s="314">
        <v>30</v>
      </c>
    </row>
    <row r="159" spans="1:15" ht="12.75">
      <c r="A159" s="26">
        <v>43</v>
      </c>
      <c r="B159" s="26">
        <v>5021</v>
      </c>
      <c r="C159" s="26">
        <v>3319</v>
      </c>
      <c r="D159" s="168"/>
      <c r="E159" s="168"/>
      <c r="F159" s="62" t="s">
        <v>446</v>
      </c>
      <c r="G159" s="62"/>
      <c r="H159" s="86"/>
      <c r="I159" s="124"/>
      <c r="J159" s="82"/>
      <c r="K159" s="167"/>
      <c r="L159" s="82"/>
      <c r="M159" s="314">
        <v>5</v>
      </c>
      <c r="N159" s="362">
        <v>0</v>
      </c>
      <c r="O159" s="314">
        <v>5</v>
      </c>
    </row>
    <row r="160" spans="1:15" ht="12.75">
      <c r="A160" s="87">
        <v>43</v>
      </c>
      <c r="B160" s="30"/>
      <c r="C160" s="30"/>
      <c r="D160" s="168"/>
      <c r="E160" s="168"/>
      <c r="F160" s="70" t="s">
        <v>125</v>
      </c>
      <c r="G160" s="11"/>
      <c r="H160" s="12"/>
      <c r="I160" s="215"/>
      <c r="J160" s="191"/>
      <c r="K160" s="192"/>
      <c r="L160" s="211"/>
      <c r="M160" s="300">
        <f>SUM(M158:M159)</f>
        <v>35</v>
      </c>
      <c r="N160" s="175">
        <f>SUM(N158:N159)</f>
        <v>27.8</v>
      </c>
      <c r="O160" s="320">
        <f>SUM(O158:O159)</f>
        <v>35</v>
      </c>
    </row>
    <row r="161" spans="1:15" ht="2.25" customHeight="1">
      <c r="A161" s="11"/>
      <c r="B161" s="11"/>
      <c r="C161" s="11"/>
      <c r="D161" s="170"/>
      <c r="E161" s="168"/>
      <c r="F161" s="11"/>
      <c r="J161" s="82"/>
      <c r="K161" s="167"/>
      <c r="L161" s="82"/>
      <c r="M161" s="299"/>
      <c r="N161" s="173"/>
      <c r="O161" s="320"/>
    </row>
    <row r="162" spans="1:15" ht="12.75">
      <c r="A162" s="26">
        <v>50</v>
      </c>
      <c r="B162" s="26">
        <v>5175</v>
      </c>
      <c r="C162" s="26">
        <v>3319</v>
      </c>
      <c r="D162" s="168"/>
      <c r="E162" s="168"/>
      <c r="F162" s="62" t="s">
        <v>1046</v>
      </c>
      <c r="G162" s="11"/>
      <c r="H162" s="9"/>
      <c r="I162" s="25"/>
      <c r="J162" s="82"/>
      <c r="K162" s="167"/>
      <c r="L162" s="82"/>
      <c r="M162" s="299">
        <v>12</v>
      </c>
      <c r="N162" s="173">
        <v>12</v>
      </c>
      <c r="O162" s="314">
        <v>14</v>
      </c>
    </row>
    <row r="163" spans="1:15" ht="12.75">
      <c r="A163" s="26">
        <v>50</v>
      </c>
      <c r="B163" s="26">
        <v>5169</v>
      </c>
      <c r="C163" s="26">
        <v>3319</v>
      </c>
      <c r="D163" s="168"/>
      <c r="E163" s="168"/>
      <c r="F163" s="62" t="s">
        <v>940</v>
      </c>
      <c r="G163" s="11"/>
      <c r="H163" s="9"/>
      <c r="I163" s="25"/>
      <c r="J163" s="82"/>
      <c r="K163" s="167"/>
      <c r="L163" s="82"/>
      <c r="M163" s="299">
        <v>8</v>
      </c>
      <c r="N163" s="173">
        <v>7.56</v>
      </c>
      <c r="O163" s="314">
        <v>8</v>
      </c>
    </row>
    <row r="164" spans="1:15" ht="12.75">
      <c r="A164" s="26">
        <v>50</v>
      </c>
      <c r="B164" s="26">
        <v>5194</v>
      </c>
      <c r="C164" s="26">
        <v>3319</v>
      </c>
      <c r="D164" s="168"/>
      <c r="E164" s="168"/>
      <c r="F164" s="62" t="s">
        <v>941</v>
      </c>
      <c r="G164" s="11"/>
      <c r="H164" s="9"/>
      <c r="I164" s="25"/>
      <c r="J164" s="82"/>
      <c r="K164" s="167"/>
      <c r="L164" s="82"/>
      <c r="M164" s="299">
        <v>5</v>
      </c>
      <c r="N164" s="173">
        <v>1.3</v>
      </c>
      <c r="O164" s="314">
        <v>3</v>
      </c>
    </row>
    <row r="165" spans="1:15" ht="12.75">
      <c r="A165" s="87">
        <v>50</v>
      </c>
      <c r="B165" s="87"/>
      <c r="C165" s="87"/>
      <c r="D165" s="228"/>
      <c r="E165" s="228"/>
      <c r="F165" s="70" t="s">
        <v>942</v>
      </c>
      <c r="G165" s="18"/>
      <c r="H165" s="9"/>
      <c r="I165" s="52"/>
      <c r="J165" s="82"/>
      <c r="K165" s="167"/>
      <c r="L165" s="82"/>
      <c r="M165" s="174">
        <f>SUM(M162:M164)</f>
        <v>25</v>
      </c>
      <c r="N165" s="175">
        <f>SUM(N162:N164)</f>
        <v>20.86</v>
      </c>
      <c r="O165" s="320">
        <f>SUM(O162:O164)</f>
        <v>25</v>
      </c>
    </row>
    <row r="166" spans="1:15" ht="2.25" customHeight="1">
      <c r="A166" s="6"/>
      <c r="B166" s="5"/>
      <c r="C166" s="5"/>
      <c r="D166" s="333"/>
      <c r="E166" s="333"/>
      <c r="F166" s="17"/>
      <c r="G166" s="5"/>
      <c r="H166" s="9"/>
      <c r="I166" s="4"/>
      <c r="J166" s="191"/>
      <c r="K166" s="192"/>
      <c r="L166" s="311"/>
      <c r="M166" s="299"/>
      <c r="N166" s="188"/>
      <c r="O166" s="320"/>
    </row>
    <row r="167" spans="1:15" ht="12.75">
      <c r="A167" s="26">
        <v>53</v>
      </c>
      <c r="B167" s="30">
        <v>5222</v>
      </c>
      <c r="C167" s="30">
        <v>3319</v>
      </c>
      <c r="D167" s="168"/>
      <c r="E167" s="168"/>
      <c r="F167" s="246" t="s">
        <v>29</v>
      </c>
      <c r="G167" s="255"/>
      <c r="H167" s="48"/>
      <c r="J167" s="191"/>
      <c r="K167" s="192"/>
      <c r="L167" s="668"/>
      <c r="M167" s="299">
        <v>15</v>
      </c>
      <c r="N167" s="294">
        <v>9</v>
      </c>
      <c r="O167" s="314">
        <v>15</v>
      </c>
    </row>
    <row r="168" spans="1:15" ht="12.75">
      <c r="A168" s="26">
        <v>53</v>
      </c>
      <c r="B168" s="30">
        <v>5222</v>
      </c>
      <c r="C168" s="30">
        <v>3319</v>
      </c>
      <c r="D168" s="168"/>
      <c r="E168" s="168"/>
      <c r="F168" s="246" t="s">
        <v>36</v>
      </c>
      <c r="G168" s="32"/>
      <c r="H168" s="13"/>
      <c r="J168" s="191"/>
      <c r="K168" s="192"/>
      <c r="L168" s="668"/>
      <c r="M168" s="299">
        <v>3</v>
      </c>
      <c r="N168" s="294">
        <v>3</v>
      </c>
      <c r="O168" s="314">
        <v>3</v>
      </c>
    </row>
    <row r="169" spans="1:15" ht="12.75">
      <c r="A169" s="26">
        <v>53</v>
      </c>
      <c r="B169" s="30">
        <v>5229</v>
      </c>
      <c r="C169" s="30">
        <v>3319</v>
      </c>
      <c r="D169" s="168"/>
      <c r="E169" s="168"/>
      <c r="F169" s="246" t="s">
        <v>1027</v>
      </c>
      <c r="G169" s="32"/>
      <c r="H169" s="13"/>
      <c r="J169" s="191"/>
      <c r="K169" s="192"/>
      <c r="L169" s="668"/>
      <c r="M169" s="299">
        <v>2</v>
      </c>
      <c r="N169" s="294">
        <v>2</v>
      </c>
      <c r="O169" s="314">
        <v>2</v>
      </c>
    </row>
    <row r="170" spans="1:15" ht="12.75">
      <c r="A170" s="87">
        <v>53</v>
      </c>
      <c r="B170" s="30"/>
      <c r="C170" s="30"/>
      <c r="D170" s="168"/>
      <c r="E170" s="168"/>
      <c r="F170" s="153" t="s">
        <v>1025</v>
      </c>
      <c r="G170" s="32"/>
      <c r="H170" s="13"/>
      <c r="J170" s="191"/>
      <c r="K170" s="192"/>
      <c r="L170" s="311"/>
      <c r="M170" s="300">
        <f>SUM(M167:M169)</f>
        <v>20</v>
      </c>
      <c r="N170" s="188">
        <f>SUM(N167:N169)</f>
        <v>14</v>
      </c>
      <c r="O170" s="320">
        <f>SUM(O167:O169)</f>
        <v>20</v>
      </c>
    </row>
    <row r="171" spans="1:15" ht="2.25" customHeight="1">
      <c r="A171" s="87"/>
      <c r="B171" s="30"/>
      <c r="C171" s="30"/>
      <c r="D171" s="168"/>
      <c r="E171" s="168"/>
      <c r="F171" s="153"/>
      <c r="G171" s="5"/>
      <c r="H171" s="9"/>
      <c r="J171" s="191"/>
      <c r="K171" s="192"/>
      <c r="L171" s="311"/>
      <c r="M171" s="300"/>
      <c r="N171" s="188"/>
      <c r="O171" s="320"/>
    </row>
    <row r="172" spans="1:16" ht="12.75">
      <c r="A172" s="87">
        <v>70</v>
      </c>
      <c r="B172" s="30">
        <v>5169</v>
      </c>
      <c r="C172" s="30">
        <v>2141</v>
      </c>
      <c r="D172" s="168"/>
      <c r="E172" s="168"/>
      <c r="F172" s="70" t="s">
        <v>981</v>
      </c>
      <c r="G172" s="214"/>
      <c r="H172" s="9"/>
      <c r="I172" s="142"/>
      <c r="J172" s="311"/>
      <c r="K172" s="192"/>
      <c r="L172" s="311"/>
      <c r="M172" s="300">
        <v>25</v>
      </c>
      <c r="N172" s="175">
        <v>2.536</v>
      </c>
      <c r="O172" s="320">
        <v>25</v>
      </c>
      <c r="P172" s="333"/>
    </row>
    <row r="173" spans="1:16" ht="2.25" customHeight="1">
      <c r="A173" s="134"/>
      <c r="B173" s="32"/>
      <c r="C173" s="32"/>
      <c r="D173" s="281"/>
      <c r="E173" s="281"/>
      <c r="F173" s="80"/>
      <c r="G173" s="18"/>
      <c r="H173" s="292"/>
      <c r="I173" s="387"/>
      <c r="J173" s="311"/>
      <c r="K173" s="192"/>
      <c r="L173" s="311"/>
      <c r="M173" s="300"/>
      <c r="N173" s="195"/>
      <c r="O173" s="320"/>
      <c r="P173" s="333"/>
    </row>
    <row r="174" spans="1:16" ht="12.75" customHeight="1">
      <c r="A174" s="87">
        <v>71</v>
      </c>
      <c r="B174" s="30">
        <v>5139</v>
      </c>
      <c r="C174" s="30">
        <v>3319</v>
      </c>
      <c r="D174" s="168"/>
      <c r="E174" s="168"/>
      <c r="F174" s="70" t="s">
        <v>982</v>
      </c>
      <c r="G174" s="18"/>
      <c r="H174" s="292"/>
      <c r="I174" s="387"/>
      <c r="J174" s="311"/>
      <c r="K174" s="192"/>
      <c r="L174" s="311"/>
      <c r="M174" s="300">
        <v>3</v>
      </c>
      <c r="N174" s="175">
        <v>0</v>
      </c>
      <c r="O174" s="320">
        <v>3</v>
      </c>
      <c r="P174" s="333"/>
    </row>
    <row r="175" spans="1:16" ht="14.25" customHeight="1">
      <c r="A175" s="87">
        <v>71</v>
      </c>
      <c r="B175" s="30">
        <v>5169</v>
      </c>
      <c r="C175" s="30">
        <v>3319</v>
      </c>
      <c r="D175" s="168"/>
      <c r="E175" s="168"/>
      <c r="F175" s="70" t="s">
        <v>983</v>
      </c>
      <c r="G175" s="70"/>
      <c r="H175" s="12"/>
      <c r="I175" s="25"/>
      <c r="J175" s="307"/>
      <c r="K175" s="167"/>
      <c r="L175" s="307"/>
      <c r="M175" s="300">
        <v>5</v>
      </c>
      <c r="N175" s="175">
        <v>0</v>
      </c>
      <c r="O175" s="320">
        <v>5</v>
      </c>
      <c r="P175" s="333"/>
    </row>
    <row r="176" spans="1:16" ht="2.25" customHeight="1">
      <c r="A176" s="84"/>
      <c r="B176" s="76"/>
      <c r="C176" s="76"/>
      <c r="D176" s="483"/>
      <c r="E176" s="483"/>
      <c r="F176" s="71"/>
      <c r="G176" s="14"/>
      <c r="H176" s="9"/>
      <c r="I176" s="107"/>
      <c r="J176" s="307"/>
      <c r="K176" s="167"/>
      <c r="L176" s="307"/>
      <c r="M176" s="314"/>
      <c r="N176" s="209"/>
      <c r="O176" s="320"/>
      <c r="P176" s="333"/>
    </row>
    <row r="177" spans="1:15" ht="12.75">
      <c r="A177" s="84">
        <v>72</v>
      </c>
      <c r="B177" s="76">
        <v>5229</v>
      </c>
      <c r="C177" s="76">
        <v>3322</v>
      </c>
      <c r="D177" s="483"/>
      <c r="E177" s="483"/>
      <c r="F177" s="63" t="s">
        <v>117</v>
      </c>
      <c r="H177" s="9"/>
      <c r="I177" s="107"/>
      <c r="J177" s="171"/>
      <c r="K177" s="167"/>
      <c r="L177" s="82"/>
      <c r="M177" s="299">
        <v>75</v>
      </c>
      <c r="N177" s="362">
        <v>75</v>
      </c>
      <c r="O177" s="314">
        <v>75</v>
      </c>
    </row>
    <row r="178" spans="1:15" ht="12.75">
      <c r="A178" s="87">
        <v>72</v>
      </c>
      <c r="B178" s="30">
        <v>5229</v>
      </c>
      <c r="C178" s="26">
        <v>2143</v>
      </c>
      <c r="D178" s="168"/>
      <c r="E178" s="168"/>
      <c r="F178" s="62" t="s">
        <v>532</v>
      </c>
      <c r="H178" s="9"/>
      <c r="I178" s="107"/>
      <c r="J178" s="171"/>
      <c r="K178" s="167"/>
      <c r="L178" s="82"/>
      <c r="M178" s="299">
        <v>45</v>
      </c>
      <c r="N178" s="176">
        <v>40.08</v>
      </c>
      <c r="O178" s="314">
        <v>45</v>
      </c>
    </row>
    <row r="179" spans="1:15" ht="12.75">
      <c r="A179" s="87">
        <v>72</v>
      </c>
      <c r="B179" s="30">
        <v>5229</v>
      </c>
      <c r="C179" s="30">
        <v>3322</v>
      </c>
      <c r="D179" s="168"/>
      <c r="E179" s="168"/>
      <c r="F179" s="62" t="s">
        <v>119</v>
      </c>
      <c r="H179" s="9"/>
      <c r="I179" s="107"/>
      <c r="J179" s="171"/>
      <c r="K179" s="167"/>
      <c r="L179" s="82"/>
      <c r="M179" s="299">
        <v>14</v>
      </c>
      <c r="N179" s="176">
        <v>13.4</v>
      </c>
      <c r="O179" s="314">
        <v>14</v>
      </c>
    </row>
    <row r="180" spans="1:15" ht="12.75">
      <c r="A180" s="87">
        <v>72</v>
      </c>
      <c r="B180" s="30">
        <v>5511</v>
      </c>
      <c r="C180" s="30">
        <v>3322</v>
      </c>
      <c r="D180" s="168"/>
      <c r="E180" s="168"/>
      <c r="F180" s="170" t="s">
        <v>118</v>
      </c>
      <c r="H180" s="9"/>
      <c r="I180" s="107"/>
      <c r="J180" s="171"/>
      <c r="K180" s="167"/>
      <c r="L180" s="82"/>
      <c r="M180" s="299">
        <v>30</v>
      </c>
      <c r="N180" s="176">
        <v>0</v>
      </c>
      <c r="O180" s="314">
        <v>30</v>
      </c>
    </row>
    <row r="181" spans="1:15" ht="12.75">
      <c r="A181" s="87">
        <v>72</v>
      </c>
      <c r="B181" s="30">
        <v>5229</v>
      </c>
      <c r="C181" s="26">
        <v>6171</v>
      </c>
      <c r="D181" s="168"/>
      <c r="E181" s="168"/>
      <c r="F181" s="170" t="s">
        <v>120</v>
      </c>
      <c r="H181" s="9"/>
      <c r="I181" s="107"/>
      <c r="J181" s="171"/>
      <c r="K181" s="167"/>
      <c r="L181" s="82"/>
      <c r="M181" s="299">
        <v>56</v>
      </c>
      <c r="N181" s="176">
        <v>55.443</v>
      </c>
      <c r="O181" s="314">
        <v>56</v>
      </c>
    </row>
    <row r="182" spans="1:15" ht="12.75">
      <c r="A182" s="228">
        <v>2152</v>
      </c>
      <c r="B182" s="30">
        <v>5329</v>
      </c>
      <c r="C182" s="30">
        <v>3729</v>
      </c>
      <c r="D182" s="168"/>
      <c r="E182" s="168"/>
      <c r="F182" s="170" t="s">
        <v>183</v>
      </c>
      <c r="H182" s="9"/>
      <c r="I182" s="107"/>
      <c r="J182" s="171"/>
      <c r="K182" s="167"/>
      <c r="L182" s="82"/>
      <c r="M182" s="299">
        <v>15</v>
      </c>
      <c r="N182" s="176">
        <v>0</v>
      </c>
      <c r="O182" s="314">
        <v>15</v>
      </c>
    </row>
    <row r="183" spans="1:15" ht="12.75">
      <c r="A183" s="389">
        <v>72</v>
      </c>
      <c r="B183" s="30">
        <v>5229</v>
      </c>
      <c r="C183" s="30">
        <v>2143</v>
      </c>
      <c r="D183" s="168"/>
      <c r="E183" s="168"/>
      <c r="F183" s="62" t="s">
        <v>1053</v>
      </c>
      <c r="H183" s="9"/>
      <c r="I183" s="107"/>
      <c r="J183" s="171"/>
      <c r="K183" s="167"/>
      <c r="L183" s="82"/>
      <c r="M183" s="299">
        <v>15</v>
      </c>
      <c r="N183" s="176">
        <v>15</v>
      </c>
      <c r="O183" s="314">
        <v>15</v>
      </c>
    </row>
    <row r="184" spans="1:15" ht="12.75">
      <c r="A184" s="87">
        <v>72</v>
      </c>
      <c r="B184" s="253"/>
      <c r="C184" s="253"/>
      <c r="D184" s="168"/>
      <c r="E184" s="168"/>
      <c r="F184" s="70" t="s">
        <v>121</v>
      </c>
      <c r="H184" s="9"/>
      <c r="I184" s="107"/>
      <c r="J184" s="171"/>
      <c r="K184" s="167"/>
      <c r="L184" s="82"/>
      <c r="M184" s="300">
        <f>SUM(M177:M183)</f>
        <v>250</v>
      </c>
      <c r="N184" s="265">
        <f>SUM(N177:N183)</f>
        <v>198.923</v>
      </c>
      <c r="O184" s="320">
        <f>SUM(O177:O183)</f>
        <v>250</v>
      </c>
    </row>
    <row r="185" spans="1:15" ht="2.25" customHeight="1">
      <c r="A185" s="87"/>
      <c r="B185" s="253"/>
      <c r="C185" s="253"/>
      <c r="D185" s="168"/>
      <c r="E185" s="168"/>
      <c r="F185" s="71"/>
      <c r="H185" s="9"/>
      <c r="I185" s="107"/>
      <c r="J185" s="171"/>
      <c r="K185" s="167"/>
      <c r="L185" s="82"/>
      <c r="M185" s="300"/>
      <c r="N185" s="265"/>
      <c r="O185" s="320"/>
    </row>
    <row r="186" spans="1:15" ht="12.75" customHeight="1">
      <c r="A186" s="26">
        <v>68</v>
      </c>
      <c r="B186" s="253">
        <v>5221</v>
      </c>
      <c r="C186" s="253">
        <v>2143</v>
      </c>
      <c r="D186" s="168"/>
      <c r="E186" s="168"/>
      <c r="F186" s="63" t="s">
        <v>859</v>
      </c>
      <c r="H186" s="9"/>
      <c r="I186" s="107"/>
      <c r="J186" s="171"/>
      <c r="K186" s="167"/>
      <c r="L186" s="82"/>
      <c r="M186" s="299">
        <v>15</v>
      </c>
      <c r="N186" s="530">
        <v>15</v>
      </c>
      <c r="O186" s="314">
        <v>0</v>
      </c>
    </row>
    <row r="187" spans="1:15" ht="12.75" customHeight="1">
      <c r="A187" s="26">
        <v>68</v>
      </c>
      <c r="B187" s="253">
        <v>5222</v>
      </c>
      <c r="C187" s="253">
        <v>2143</v>
      </c>
      <c r="D187" s="168"/>
      <c r="E187" s="168"/>
      <c r="F187" s="208" t="s">
        <v>860</v>
      </c>
      <c r="H187" s="9"/>
      <c r="I187" s="107"/>
      <c r="J187" s="171"/>
      <c r="K187" s="167"/>
      <c r="L187" s="82"/>
      <c r="M187" s="299">
        <v>35</v>
      </c>
      <c r="N187" s="530">
        <v>35</v>
      </c>
      <c r="O187" s="314">
        <v>0</v>
      </c>
    </row>
    <row r="188" spans="1:15" ht="12.75" customHeight="1">
      <c r="A188" s="26">
        <v>68</v>
      </c>
      <c r="B188" s="253">
        <v>5333</v>
      </c>
      <c r="C188" s="253">
        <v>2143</v>
      </c>
      <c r="D188" s="168"/>
      <c r="E188" s="168"/>
      <c r="F188" s="208" t="s">
        <v>861</v>
      </c>
      <c r="H188" s="9"/>
      <c r="I188" s="107"/>
      <c r="J188" s="171"/>
      <c r="K188" s="167"/>
      <c r="L188" s="82"/>
      <c r="M188" s="299">
        <v>30</v>
      </c>
      <c r="N188" s="530">
        <v>30</v>
      </c>
      <c r="O188" s="314">
        <v>0</v>
      </c>
    </row>
    <row r="189" spans="1:15" ht="12.75" customHeight="1">
      <c r="A189" s="26">
        <v>68</v>
      </c>
      <c r="B189" s="253">
        <v>5339</v>
      </c>
      <c r="C189" s="253">
        <v>2143</v>
      </c>
      <c r="D189" s="168"/>
      <c r="E189" s="168"/>
      <c r="F189" s="208" t="s">
        <v>862</v>
      </c>
      <c r="H189" s="9"/>
      <c r="I189" s="107"/>
      <c r="J189" s="171"/>
      <c r="K189" s="167"/>
      <c r="L189" s="82"/>
      <c r="M189" s="299">
        <v>10</v>
      </c>
      <c r="N189" s="530">
        <v>10</v>
      </c>
      <c r="O189" s="314">
        <v>0</v>
      </c>
    </row>
    <row r="190" spans="1:15" ht="12.75" customHeight="1">
      <c r="A190" s="26">
        <v>68</v>
      </c>
      <c r="B190" s="253"/>
      <c r="C190" s="253"/>
      <c r="D190" s="168"/>
      <c r="E190" s="168"/>
      <c r="F190" s="208" t="s">
        <v>819</v>
      </c>
      <c r="H190" s="9"/>
      <c r="I190" s="107"/>
      <c r="J190" s="171"/>
      <c r="K190" s="167"/>
      <c r="L190" s="82"/>
      <c r="M190" s="299">
        <v>0</v>
      </c>
      <c r="N190" s="530">
        <v>0</v>
      </c>
      <c r="O190" s="314">
        <v>90</v>
      </c>
    </row>
    <row r="191" spans="1:15" ht="13.5" customHeight="1">
      <c r="A191" s="87">
        <v>68</v>
      </c>
      <c r="B191" s="87"/>
      <c r="C191" s="87"/>
      <c r="D191" s="228"/>
      <c r="E191" s="228"/>
      <c r="F191" s="526" t="s">
        <v>12</v>
      </c>
      <c r="G191" s="14"/>
      <c r="H191" s="19"/>
      <c r="I191" s="471"/>
      <c r="J191" s="191"/>
      <c r="K191" s="192"/>
      <c r="L191" s="211"/>
      <c r="M191" s="300">
        <f>SUM(M186:M190)</f>
        <v>90</v>
      </c>
      <c r="N191" s="175">
        <f>SUM(N186:N190)</f>
        <v>90</v>
      </c>
      <c r="O191" s="320">
        <f>SUM(O186:O190)</f>
        <v>90</v>
      </c>
    </row>
    <row r="192" spans="1:15" ht="3" customHeight="1">
      <c r="A192" s="87"/>
      <c r="B192" s="87"/>
      <c r="C192" s="87"/>
      <c r="D192" s="228"/>
      <c r="E192" s="228"/>
      <c r="F192" s="526"/>
      <c r="G192" s="14"/>
      <c r="H192" s="19"/>
      <c r="I192" s="471"/>
      <c r="J192" s="191"/>
      <c r="K192" s="192"/>
      <c r="L192" s="211"/>
      <c r="M192" s="300"/>
      <c r="N192" s="175"/>
      <c r="O192" s="320"/>
    </row>
    <row r="193" spans="1:15" ht="12.75">
      <c r="A193" s="30">
        <v>73</v>
      </c>
      <c r="B193" s="30">
        <v>5169</v>
      </c>
      <c r="C193" s="30">
        <v>2143</v>
      </c>
      <c r="D193" s="168"/>
      <c r="E193" s="168"/>
      <c r="F193" s="61" t="s">
        <v>324</v>
      </c>
      <c r="H193" s="9"/>
      <c r="I193" s="107"/>
      <c r="J193" s="171"/>
      <c r="K193" s="167"/>
      <c r="L193" s="347"/>
      <c r="M193" s="299">
        <v>250</v>
      </c>
      <c r="N193" s="173">
        <v>159.34</v>
      </c>
      <c r="O193" s="314">
        <v>85</v>
      </c>
    </row>
    <row r="194" spans="1:15" ht="12.75">
      <c r="A194" s="30">
        <v>73</v>
      </c>
      <c r="B194" s="30">
        <v>5021</v>
      </c>
      <c r="C194" s="30">
        <v>2143</v>
      </c>
      <c r="D194" s="168"/>
      <c r="E194" s="168"/>
      <c r="F194" s="11" t="s">
        <v>349</v>
      </c>
      <c r="H194" s="9"/>
      <c r="I194" s="25"/>
      <c r="J194" s="171"/>
      <c r="K194" s="167"/>
      <c r="L194" s="82"/>
      <c r="M194" s="299">
        <v>20</v>
      </c>
      <c r="N194" s="173">
        <v>5.12</v>
      </c>
      <c r="O194" s="314">
        <v>0</v>
      </c>
    </row>
    <row r="195" spans="1:15" ht="12.75">
      <c r="A195" s="30">
        <v>73</v>
      </c>
      <c r="B195" s="30">
        <v>5175</v>
      </c>
      <c r="C195" s="30">
        <v>2143</v>
      </c>
      <c r="D195" s="168"/>
      <c r="E195" s="168"/>
      <c r="F195" s="11" t="s">
        <v>371</v>
      </c>
      <c r="H195" s="9"/>
      <c r="I195" s="25"/>
      <c r="J195" s="171"/>
      <c r="K195" s="167"/>
      <c r="L195" s="82"/>
      <c r="M195" s="299">
        <v>70</v>
      </c>
      <c r="N195" s="173">
        <v>96</v>
      </c>
      <c r="O195" s="314">
        <v>40</v>
      </c>
    </row>
    <row r="196" spans="1:15" ht="12.75">
      <c r="A196" s="30">
        <v>73</v>
      </c>
      <c r="B196" s="30">
        <v>5194</v>
      </c>
      <c r="C196" s="30">
        <v>2143</v>
      </c>
      <c r="D196" s="168"/>
      <c r="E196" s="168"/>
      <c r="F196" s="11" t="s">
        <v>372</v>
      </c>
      <c r="H196" s="9"/>
      <c r="I196" s="25"/>
      <c r="J196" s="171"/>
      <c r="K196" s="167"/>
      <c r="L196" s="82"/>
      <c r="M196" s="299">
        <v>80</v>
      </c>
      <c r="N196" s="173">
        <v>19.77</v>
      </c>
      <c r="O196" s="314">
        <v>55</v>
      </c>
    </row>
    <row r="197" spans="1:15" ht="12.75">
      <c r="A197" s="87">
        <v>73</v>
      </c>
      <c r="B197" s="30"/>
      <c r="C197" s="30"/>
      <c r="D197" s="168"/>
      <c r="E197" s="168"/>
      <c r="F197" s="70" t="s">
        <v>452</v>
      </c>
      <c r="H197" s="9"/>
      <c r="I197" s="25"/>
      <c r="J197" s="171"/>
      <c r="K197" s="167"/>
      <c r="L197" s="82"/>
      <c r="M197" s="174">
        <f>SUM(M196+M195+M194+M193+M191)</f>
        <v>510</v>
      </c>
      <c r="N197" s="175">
        <f>SUM(N191:N196)</f>
        <v>370.23</v>
      </c>
      <c r="O197" s="300">
        <f>SUM(O193:O196)</f>
        <v>180</v>
      </c>
    </row>
    <row r="198" spans="1:15" ht="2.25" customHeight="1">
      <c r="A198" s="87"/>
      <c r="B198" s="30"/>
      <c r="C198" s="30"/>
      <c r="D198" s="168"/>
      <c r="E198" s="168"/>
      <c r="F198" s="70"/>
      <c r="H198" s="9"/>
      <c r="I198" s="25"/>
      <c r="J198" s="151"/>
      <c r="K198" s="173"/>
      <c r="L198" s="172"/>
      <c r="M198" s="174"/>
      <c r="N198" s="175"/>
      <c r="O198" s="300"/>
    </row>
    <row r="199" spans="1:15" ht="12" customHeight="1">
      <c r="A199" s="389">
        <v>74</v>
      </c>
      <c r="B199" s="30">
        <v>5169</v>
      </c>
      <c r="C199" s="26">
        <v>2143</v>
      </c>
      <c r="D199" s="168"/>
      <c r="E199" s="168"/>
      <c r="F199" s="62" t="s">
        <v>324</v>
      </c>
      <c r="H199" s="9"/>
      <c r="I199" s="52"/>
      <c r="J199" s="171"/>
      <c r="K199" s="167"/>
      <c r="L199" s="82"/>
      <c r="M199" s="299">
        <v>80</v>
      </c>
      <c r="N199" s="173">
        <v>19.53</v>
      </c>
      <c r="O199" s="299">
        <v>40</v>
      </c>
    </row>
    <row r="200" spans="1:15" ht="12" customHeight="1">
      <c r="A200" s="389">
        <v>74</v>
      </c>
      <c r="B200" s="30">
        <v>5021</v>
      </c>
      <c r="C200" s="26">
        <v>2143</v>
      </c>
      <c r="D200" s="168"/>
      <c r="E200" s="168"/>
      <c r="F200" s="62" t="s">
        <v>349</v>
      </c>
      <c r="H200" s="9"/>
      <c r="I200" s="4"/>
      <c r="J200" s="171"/>
      <c r="K200" s="167"/>
      <c r="L200" s="82"/>
      <c r="M200" s="299">
        <v>15</v>
      </c>
      <c r="N200" s="173">
        <v>12.7</v>
      </c>
      <c r="O200" s="314">
        <v>15</v>
      </c>
    </row>
    <row r="201" spans="1:15" ht="12" customHeight="1">
      <c r="A201" s="89">
        <v>74</v>
      </c>
      <c r="B201" s="30">
        <v>5169</v>
      </c>
      <c r="C201" s="30">
        <v>3349</v>
      </c>
      <c r="D201" s="484"/>
      <c r="E201" s="168"/>
      <c r="F201" s="62" t="s">
        <v>266</v>
      </c>
      <c r="H201" s="9"/>
      <c r="I201" s="25"/>
      <c r="J201" s="171"/>
      <c r="K201" s="167"/>
      <c r="L201" s="82"/>
      <c r="M201" s="299">
        <v>40</v>
      </c>
      <c r="N201" s="173">
        <v>26.92</v>
      </c>
      <c r="O201" s="314">
        <v>30</v>
      </c>
    </row>
    <row r="202" spans="1:15" ht="12" customHeight="1">
      <c r="A202" s="75">
        <v>74</v>
      </c>
      <c r="B202" s="30">
        <v>5175</v>
      </c>
      <c r="C202" s="30">
        <v>3349</v>
      </c>
      <c r="D202" s="485"/>
      <c r="E202" s="168"/>
      <c r="F202" s="62" t="s">
        <v>180</v>
      </c>
      <c r="G202" s="35"/>
      <c r="H202" s="9"/>
      <c r="I202" s="25"/>
      <c r="J202" s="171"/>
      <c r="K202" s="167"/>
      <c r="L202" s="82"/>
      <c r="M202" s="299">
        <v>10</v>
      </c>
      <c r="N202" s="173">
        <v>1.09</v>
      </c>
      <c r="O202" s="314">
        <v>10</v>
      </c>
    </row>
    <row r="203" spans="1:15" ht="12" customHeight="1">
      <c r="A203" s="75">
        <v>117</v>
      </c>
      <c r="B203" s="30">
        <v>5169</v>
      </c>
      <c r="C203" s="30">
        <v>3349</v>
      </c>
      <c r="D203" s="485"/>
      <c r="E203" s="168"/>
      <c r="F203" s="62" t="s">
        <v>264</v>
      </c>
      <c r="H203" s="9"/>
      <c r="I203" s="52"/>
      <c r="J203" s="171"/>
      <c r="K203" s="167"/>
      <c r="L203" s="82"/>
      <c r="M203" s="299">
        <v>325</v>
      </c>
      <c r="N203" s="173">
        <v>242.26</v>
      </c>
      <c r="O203" s="314">
        <v>325</v>
      </c>
    </row>
    <row r="204" spans="1:16" ht="12" customHeight="1">
      <c r="A204" s="75">
        <v>117</v>
      </c>
      <c r="B204" s="30">
        <v>2111</v>
      </c>
      <c r="C204" s="30">
        <v>3349</v>
      </c>
      <c r="D204" s="485"/>
      <c r="E204" s="168"/>
      <c r="F204" s="151" t="s">
        <v>8</v>
      </c>
      <c r="H204" s="9"/>
      <c r="I204" s="52"/>
      <c r="J204" s="151">
        <v>50</v>
      </c>
      <c r="K204" s="173">
        <v>82.6</v>
      </c>
      <c r="L204" s="299">
        <v>60</v>
      </c>
      <c r="M204" s="307"/>
      <c r="N204" s="167"/>
      <c r="O204" s="307"/>
      <c r="P204" s="333"/>
    </row>
    <row r="205" spans="1:15" ht="12" customHeight="1">
      <c r="A205" s="75">
        <v>118</v>
      </c>
      <c r="B205" s="30">
        <v>5169</v>
      </c>
      <c r="C205" s="30">
        <v>3319</v>
      </c>
      <c r="D205" s="485"/>
      <c r="E205" s="168"/>
      <c r="F205" s="62" t="s">
        <v>265</v>
      </c>
      <c r="G205" s="4"/>
      <c r="H205" s="9"/>
      <c r="I205" s="52"/>
      <c r="J205" s="171"/>
      <c r="K205" s="167"/>
      <c r="L205" s="82"/>
      <c r="M205" s="299">
        <v>195</v>
      </c>
      <c r="N205" s="173">
        <v>146.512</v>
      </c>
      <c r="O205" s="299">
        <v>195</v>
      </c>
    </row>
    <row r="206" spans="1:15" ht="12" customHeight="1">
      <c r="A206" s="75"/>
      <c r="B206" s="30"/>
      <c r="C206" s="30"/>
      <c r="D206" s="485"/>
      <c r="E206" s="168"/>
      <c r="F206" s="70" t="s">
        <v>994</v>
      </c>
      <c r="G206" s="4"/>
      <c r="H206" s="9"/>
      <c r="I206" s="52"/>
      <c r="J206" s="149">
        <f>SUM(J204)</f>
        <v>50</v>
      </c>
      <c r="K206" s="175">
        <f>SUM(K204)</f>
        <v>82.6</v>
      </c>
      <c r="L206" s="300">
        <f>SUM(L199:L205)</f>
        <v>60</v>
      </c>
      <c r="M206" s="300">
        <f>SUM(M199:M205)</f>
        <v>665</v>
      </c>
      <c r="N206" s="175">
        <f>SUM(N199:N205)</f>
        <v>449.012</v>
      </c>
      <c r="O206" s="300">
        <f>SUM(O199:O205)</f>
        <v>615</v>
      </c>
    </row>
    <row r="207" spans="1:15" ht="3" customHeight="1">
      <c r="A207" s="75"/>
      <c r="B207" s="30"/>
      <c r="C207" s="30"/>
      <c r="D207" s="485"/>
      <c r="E207" s="168"/>
      <c r="F207" s="70"/>
      <c r="G207" s="4"/>
      <c r="H207" s="9"/>
      <c r="I207" s="52"/>
      <c r="J207" s="151"/>
      <c r="K207" s="173"/>
      <c r="L207" s="172"/>
      <c r="M207" s="300"/>
      <c r="N207" s="175"/>
      <c r="O207" s="300"/>
    </row>
    <row r="208" spans="1:15" ht="12.75">
      <c r="A208" s="26">
        <v>75</v>
      </c>
      <c r="B208" s="30">
        <v>5169</v>
      </c>
      <c r="C208" s="30">
        <v>3399</v>
      </c>
      <c r="D208" s="168"/>
      <c r="E208" s="168"/>
      <c r="F208" s="62" t="s">
        <v>478</v>
      </c>
      <c r="H208" s="9"/>
      <c r="I208" s="25"/>
      <c r="J208" s="171"/>
      <c r="K208" s="167"/>
      <c r="L208" s="82"/>
      <c r="M208" s="299">
        <v>25</v>
      </c>
      <c r="N208" s="173">
        <v>17.071</v>
      </c>
      <c r="O208" s="299">
        <v>25</v>
      </c>
    </row>
    <row r="209" spans="1:15" ht="12.75">
      <c r="A209" s="26">
        <v>75</v>
      </c>
      <c r="B209" s="30">
        <v>5175</v>
      </c>
      <c r="C209" s="30">
        <v>3399</v>
      </c>
      <c r="D209" s="168"/>
      <c r="E209" s="168"/>
      <c r="F209" s="62" t="s">
        <v>371</v>
      </c>
      <c r="H209" s="9"/>
      <c r="I209" s="25"/>
      <c r="J209" s="171"/>
      <c r="K209" s="167"/>
      <c r="L209" s="82"/>
      <c r="M209" s="299">
        <v>20</v>
      </c>
      <c r="N209" s="173">
        <v>12.563</v>
      </c>
      <c r="O209" s="299">
        <v>20</v>
      </c>
    </row>
    <row r="210" spans="1:15" ht="12.75">
      <c r="A210" s="26">
        <v>75</v>
      </c>
      <c r="B210" s="30">
        <v>5194</v>
      </c>
      <c r="C210" s="30">
        <v>3399</v>
      </c>
      <c r="D210" s="168"/>
      <c r="E210" s="168"/>
      <c r="F210" s="62" t="s">
        <v>372</v>
      </c>
      <c r="H210" s="9"/>
      <c r="I210" s="25"/>
      <c r="J210" s="171"/>
      <c r="K210" s="167"/>
      <c r="L210" s="82"/>
      <c r="M210" s="299">
        <v>40</v>
      </c>
      <c r="N210" s="173">
        <v>36.191</v>
      </c>
      <c r="O210" s="299">
        <v>40</v>
      </c>
    </row>
    <row r="211" spans="1:15" ht="12.75">
      <c r="A211" s="87">
        <v>75</v>
      </c>
      <c r="B211" s="30"/>
      <c r="C211" s="30"/>
      <c r="D211" s="168"/>
      <c r="E211" s="168"/>
      <c r="F211" s="70" t="s">
        <v>259</v>
      </c>
      <c r="H211" s="9"/>
      <c r="I211" s="25"/>
      <c r="J211" s="171"/>
      <c r="K211" s="167"/>
      <c r="L211" s="82"/>
      <c r="M211" s="300">
        <f>SUM(M208:M210)</f>
        <v>85</v>
      </c>
      <c r="N211" s="175">
        <f>SUM(N208:N210)</f>
        <v>65.825</v>
      </c>
      <c r="O211" s="300">
        <f>SUM(O208:O210)</f>
        <v>85</v>
      </c>
    </row>
    <row r="212" spans="1:15" ht="3.75" customHeight="1">
      <c r="A212" s="30"/>
      <c r="B212" s="30"/>
      <c r="C212" s="30"/>
      <c r="D212" s="168"/>
      <c r="E212" s="168"/>
      <c r="F212" s="11"/>
      <c r="H212" s="9"/>
      <c r="I212" s="25"/>
      <c r="J212" s="171"/>
      <c r="K212" s="167"/>
      <c r="L212" s="82"/>
      <c r="M212" s="300"/>
      <c r="N212" s="173"/>
      <c r="O212" s="300"/>
    </row>
    <row r="213" spans="1:15" ht="12.75">
      <c r="A213" s="30">
        <v>76</v>
      </c>
      <c r="B213" s="30">
        <v>5169</v>
      </c>
      <c r="C213" s="26">
        <v>2143</v>
      </c>
      <c r="D213" s="168"/>
      <c r="E213" s="168"/>
      <c r="F213" s="11" t="s">
        <v>324</v>
      </c>
      <c r="H213" s="9"/>
      <c r="I213" s="25"/>
      <c r="J213" s="171"/>
      <c r="K213" s="167"/>
      <c r="L213" s="82"/>
      <c r="M213" s="299">
        <v>110</v>
      </c>
      <c r="N213" s="201">
        <v>100.394</v>
      </c>
      <c r="O213" s="299">
        <v>80</v>
      </c>
    </row>
    <row r="214" spans="1:15" ht="12.75">
      <c r="A214" s="30">
        <v>76</v>
      </c>
      <c r="B214" s="30">
        <v>5175</v>
      </c>
      <c r="C214" s="26">
        <v>2143</v>
      </c>
      <c r="D214" s="168"/>
      <c r="E214" s="168"/>
      <c r="F214" s="11" t="s">
        <v>371</v>
      </c>
      <c r="H214" s="9"/>
      <c r="I214" s="25"/>
      <c r="J214" s="171"/>
      <c r="K214" s="167"/>
      <c r="L214" s="82"/>
      <c r="M214" s="299">
        <v>25</v>
      </c>
      <c r="N214" s="173">
        <v>20.49</v>
      </c>
      <c r="O214" s="299">
        <v>20</v>
      </c>
    </row>
    <row r="215" spans="1:15" ht="12.75">
      <c r="A215" s="87">
        <v>76</v>
      </c>
      <c r="B215" s="30"/>
      <c r="C215" s="26"/>
      <c r="D215" s="168"/>
      <c r="E215" s="168"/>
      <c r="F215" s="70" t="s">
        <v>428</v>
      </c>
      <c r="H215" s="9"/>
      <c r="I215" s="25"/>
      <c r="J215" s="171"/>
      <c r="K215" s="167"/>
      <c r="L215" s="82"/>
      <c r="M215" s="300">
        <f>SUM(M213:M214)</f>
        <v>135</v>
      </c>
      <c r="N215" s="175">
        <f>SUM(N213:N214)</f>
        <v>120.884</v>
      </c>
      <c r="O215" s="300">
        <f>SUM(O213:O214)</f>
        <v>100</v>
      </c>
    </row>
    <row r="216" spans="1:15" ht="3" customHeight="1">
      <c r="A216" s="87"/>
      <c r="B216" s="30"/>
      <c r="C216" s="26"/>
      <c r="D216" s="168"/>
      <c r="E216" s="168"/>
      <c r="F216" s="70"/>
      <c r="H216" s="9"/>
      <c r="I216" s="25"/>
      <c r="J216" s="171"/>
      <c r="K216" s="167"/>
      <c r="L216" s="82"/>
      <c r="M216" s="300"/>
      <c r="N216" s="173"/>
      <c r="O216" s="300"/>
    </row>
    <row r="217" spans="1:15" ht="12.75">
      <c r="A217" s="87">
        <v>78</v>
      </c>
      <c r="B217" s="30">
        <v>5213</v>
      </c>
      <c r="C217" s="26">
        <v>2143</v>
      </c>
      <c r="D217" s="168"/>
      <c r="E217" s="168"/>
      <c r="F217" s="102" t="s">
        <v>9</v>
      </c>
      <c r="H217" s="9"/>
      <c r="I217" s="52"/>
      <c r="J217" s="171"/>
      <c r="K217" s="167"/>
      <c r="L217" s="82"/>
      <c r="M217" s="300">
        <v>1763</v>
      </c>
      <c r="N217" s="175">
        <v>1762.567</v>
      </c>
      <c r="O217" s="300">
        <v>0</v>
      </c>
    </row>
    <row r="218" spans="1:15" ht="12.75">
      <c r="A218" s="87">
        <v>78</v>
      </c>
      <c r="B218" s="30">
        <v>2229</v>
      </c>
      <c r="C218" s="26">
        <v>6409</v>
      </c>
      <c r="D218" s="168"/>
      <c r="E218" s="168"/>
      <c r="F218" s="102" t="s">
        <v>685</v>
      </c>
      <c r="H218" s="9"/>
      <c r="I218" s="52"/>
      <c r="J218" s="149">
        <v>1081</v>
      </c>
      <c r="K218" s="175">
        <v>1080.56</v>
      </c>
      <c r="L218" s="300">
        <v>0</v>
      </c>
      <c r="M218" s="311"/>
      <c r="N218" s="192"/>
      <c r="O218" s="311"/>
    </row>
    <row r="219" spans="1:15" ht="12.75">
      <c r="A219" s="87">
        <v>78</v>
      </c>
      <c r="B219" s="30">
        <v>5169</v>
      </c>
      <c r="C219" s="26">
        <v>2143</v>
      </c>
      <c r="D219" s="168"/>
      <c r="E219" s="168"/>
      <c r="F219" s="102" t="s">
        <v>537</v>
      </c>
      <c r="H219" s="9"/>
      <c r="I219" s="52"/>
      <c r="J219" s="171"/>
      <c r="K219" s="341"/>
      <c r="L219" s="669"/>
      <c r="M219" s="300">
        <v>518</v>
      </c>
      <c r="N219" s="175">
        <v>239.26</v>
      </c>
      <c r="O219" s="300">
        <v>1500</v>
      </c>
    </row>
    <row r="220" spans="1:15" ht="12" customHeight="1">
      <c r="A220" s="89">
        <v>82</v>
      </c>
      <c r="B220" s="30">
        <v>5222</v>
      </c>
      <c r="C220" s="30">
        <v>2143</v>
      </c>
      <c r="D220" s="484"/>
      <c r="E220" s="168"/>
      <c r="F220" s="153" t="s">
        <v>993</v>
      </c>
      <c r="G220" s="4"/>
      <c r="H220" s="9"/>
      <c r="I220" s="4"/>
      <c r="J220" s="171"/>
      <c r="K220" s="167"/>
      <c r="L220" s="82"/>
      <c r="M220" s="301">
        <v>90</v>
      </c>
      <c r="N220" s="195">
        <v>90</v>
      </c>
      <c r="O220" s="300">
        <v>90</v>
      </c>
    </row>
    <row r="221" spans="1:15" ht="2.25" customHeight="1">
      <c r="A221" s="89"/>
      <c r="B221" s="30"/>
      <c r="C221" s="30"/>
      <c r="D221" s="484"/>
      <c r="E221" s="168"/>
      <c r="F221" s="153"/>
      <c r="G221" s="4"/>
      <c r="H221" s="9"/>
      <c r="I221" s="4"/>
      <c r="J221" s="151"/>
      <c r="K221" s="173"/>
      <c r="L221" s="172"/>
      <c r="M221" s="300"/>
      <c r="N221" s="175"/>
      <c r="O221" s="300"/>
    </row>
    <row r="222" spans="1:15" ht="13.5" customHeight="1">
      <c r="A222" s="89">
        <v>83</v>
      </c>
      <c r="B222" s="30">
        <v>2111</v>
      </c>
      <c r="C222" s="30">
        <v>2143</v>
      </c>
      <c r="D222" s="484"/>
      <c r="E222" s="168"/>
      <c r="F222" s="102" t="s">
        <v>568</v>
      </c>
      <c r="G222" s="4"/>
      <c r="H222" s="9"/>
      <c r="I222" s="4"/>
      <c r="J222" s="149">
        <v>300</v>
      </c>
      <c r="K222" s="175">
        <v>445</v>
      </c>
      <c r="L222" s="300">
        <v>300</v>
      </c>
      <c r="M222" s="311"/>
      <c r="N222" s="192"/>
      <c r="O222" s="311"/>
    </row>
    <row r="223" spans="1:15" ht="13.5" customHeight="1">
      <c r="A223" s="89">
        <v>83</v>
      </c>
      <c r="B223" s="30">
        <v>5169</v>
      </c>
      <c r="C223" s="30">
        <v>2143</v>
      </c>
      <c r="D223" s="484"/>
      <c r="E223" s="168"/>
      <c r="F223" s="102" t="s">
        <v>831</v>
      </c>
      <c r="G223" s="4"/>
      <c r="H223" s="9"/>
      <c r="I223" s="4"/>
      <c r="J223" s="191"/>
      <c r="K223" s="192"/>
      <c r="L223" s="311"/>
      <c r="M223" s="301">
        <v>0</v>
      </c>
      <c r="N223" s="195">
        <v>145</v>
      </c>
      <c r="O223" s="301">
        <v>450</v>
      </c>
    </row>
    <row r="224" spans="1:15" ht="3" customHeight="1">
      <c r="A224" s="89"/>
      <c r="B224" s="30"/>
      <c r="C224" s="30"/>
      <c r="D224" s="484"/>
      <c r="E224" s="168"/>
      <c r="F224" s="102"/>
      <c r="G224" s="4"/>
      <c r="H224" s="9"/>
      <c r="I224" s="4"/>
      <c r="J224" s="149"/>
      <c r="K224" s="175"/>
      <c r="L224" s="300"/>
      <c r="M224" s="300"/>
      <c r="N224" s="175"/>
      <c r="O224" s="300"/>
    </row>
    <row r="225" spans="1:15" ht="13.5" customHeight="1">
      <c r="A225" s="89">
        <v>84</v>
      </c>
      <c r="B225" s="30">
        <v>2112</v>
      </c>
      <c r="C225" s="30">
        <v>3319</v>
      </c>
      <c r="D225" s="484"/>
      <c r="E225" s="168"/>
      <c r="F225" s="102" t="s">
        <v>592</v>
      </c>
      <c r="G225" s="4"/>
      <c r="H225" s="9"/>
      <c r="I225" s="4"/>
      <c r="J225" s="245">
        <v>140</v>
      </c>
      <c r="K225" s="196">
        <v>94.55</v>
      </c>
      <c r="L225" s="320">
        <v>50</v>
      </c>
      <c r="M225" s="311"/>
      <c r="N225" s="192"/>
      <c r="O225" s="311"/>
    </row>
    <row r="226" spans="1:15" ht="13.5" customHeight="1">
      <c r="A226" s="87">
        <v>84</v>
      </c>
      <c r="B226" s="30">
        <v>5169</v>
      </c>
      <c r="C226" s="30">
        <v>3319</v>
      </c>
      <c r="D226" s="168"/>
      <c r="E226" s="168"/>
      <c r="F226" s="102" t="s">
        <v>593</v>
      </c>
      <c r="G226" s="4"/>
      <c r="H226" s="9"/>
      <c r="I226" s="4"/>
      <c r="J226" s="191"/>
      <c r="K226" s="192"/>
      <c r="L226" s="311"/>
      <c r="M226" s="300">
        <v>140</v>
      </c>
      <c r="N226" s="175">
        <v>117.716</v>
      </c>
      <c r="O226" s="300">
        <v>0</v>
      </c>
    </row>
    <row r="227" spans="1:15" ht="12" customHeight="1">
      <c r="A227" s="89">
        <v>85</v>
      </c>
      <c r="B227" s="30">
        <v>5169</v>
      </c>
      <c r="C227" s="30">
        <v>3319</v>
      </c>
      <c r="D227" s="484"/>
      <c r="E227" s="168"/>
      <c r="F227" s="153" t="s">
        <v>954</v>
      </c>
      <c r="G227" s="4"/>
      <c r="H227" s="9"/>
      <c r="I227" s="4"/>
      <c r="J227" s="171"/>
      <c r="K227" s="167"/>
      <c r="L227" s="82"/>
      <c r="M227" s="300">
        <v>200</v>
      </c>
      <c r="N227" s="175">
        <v>200</v>
      </c>
      <c r="O227" s="300">
        <v>0</v>
      </c>
    </row>
    <row r="228" spans="1:15" ht="3" customHeight="1">
      <c r="A228" s="89"/>
      <c r="B228" s="30"/>
      <c r="C228" s="30"/>
      <c r="D228" s="484"/>
      <c r="E228" s="168"/>
      <c r="F228" s="153"/>
      <c r="G228" s="4"/>
      <c r="H228" s="9"/>
      <c r="I228" s="4"/>
      <c r="J228" s="171"/>
      <c r="K228" s="167"/>
      <c r="L228" s="82"/>
      <c r="M228" s="172"/>
      <c r="N228" s="173"/>
      <c r="O228" s="300"/>
    </row>
    <row r="229" spans="1:15" ht="12.75">
      <c r="A229" s="49">
        <v>120</v>
      </c>
      <c r="B229" s="30">
        <v>5169</v>
      </c>
      <c r="C229" s="30">
        <v>6171</v>
      </c>
      <c r="D229" s="485"/>
      <c r="E229" s="168"/>
      <c r="F229" s="11" t="s">
        <v>139</v>
      </c>
      <c r="H229" s="9"/>
      <c r="I229" s="25"/>
      <c r="J229" s="171"/>
      <c r="K229" s="167"/>
      <c r="L229" s="82"/>
      <c r="M229" s="299">
        <v>10</v>
      </c>
      <c r="N229" s="173">
        <v>7.5</v>
      </c>
      <c r="O229" s="299">
        <v>10</v>
      </c>
    </row>
    <row r="230" spans="1:15" ht="12.75">
      <c r="A230" s="49">
        <v>120</v>
      </c>
      <c r="B230" s="30">
        <v>5175</v>
      </c>
      <c r="C230" s="30">
        <v>6171</v>
      </c>
      <c r="D230" s="484"/>
      <c r="E230" s="168"/>
      <c r="F230" s="11" t="s">
        <v>371</v>
      </c>
      <c r="H230" s="9"/>
      <c r="I230" s="52"/>
      <c r="J230" s="171"/>
      <c r="K230" s="167"/>
      <c r="L230" s="82"/>
      <c r="M230" s="299">
        <v>90</v>
      </c>
      <c r="N230" s="173">
        <v>69.821</v>
      </c>
      <c r="O230" s="299">
        <v>90</v>
      </c>
    </row>
    <row r="231" spans="1:15" ht="12.75">
      <c r="A231" s="49">
        <v>120</v>
      </c>
      <c r="B231" s="30">
        <v>5194</v>
      </c>
      <c r="C231" s="30">
        <v>6171</v>
      </c>
      <c r="D231" s="487"/>
      <c r="E231" s="168"/>
      <c r="F231" s="11" t="s">
        <v>372</v>
      </c>
      <c r="H231" s="9"/>
      <c r="I231" s="52"/>
      <c r="J231" s="171"/>
      <c r="K231" s="167"/>
      <c r="L231" s="82"/>
      <c r="M231" s="299">
        <v>40</v>
      </c>
      <c r="N231" s="173">
        <v>45.1</v>
      </c>
      <c r="O231" s="299">
        <v>40</v>
      </c>
    </row>
    <row r="232" spans="1:15" ht="12.75">
      <c r="A232" s="49">
        <v>120</v>
      </c>
      <c r="B232" s="32">
        <v>5901</v>
      </c>
      <c r="C232" s="32">
        <v>6171</v>
      </c>
      <c r="D232" s="484"/>
      <c r="E232" s="168"/>
      <c r="F232" s="11" t="s">
        <v>10</v>
      </c>
      <c r="H232" s="9"/>
      <c r="I232" s="52"/>
      <c r="J232" s="171"/>
      <c r="K232" s="167"/>
      <c r="L232" s="670"/>
      <c r="M232" s="299">
        <v>6</v>
      </c>
      <c r="N232" s="173">
        <v>0</v>
      </c>
      <c r="O232" s="299">
        <v>50</v>
      </c>
    </row>
    <row r="233" spans="1:15" ht="12.75">
      <c r="A233" s="30">
        <v>120</v>
      </c>
      <c r="B233" s="30">
        <v>5901</v>
      </c>
      <c r="C233" s="30">
        <v>3419</v>
      </c>
      <c r="D233" s="168"/>
      <c r="E233" s="168"/>
      <c r="F233" s="151" t="s">
        <v>996</v>
      </c>
      <c r="H233" s="9"/>
      <c r="I233" s="52"/>
      <c r="J233" s="171"/>
      <c r="K233" s="167"/>
      <c r="L233" s="670"/>
      <c r="M233" s="299">
        <v>7</v>
      </c>
      <c r="N233" s="173">
        <v>0</v>
      </c>
      <c r="O233" s="299">
        <v>50</v>
      </c>
    </row>
    <row r="234" spans="1:15" ht="12.75">
      <c r="A234" s="49">
        <v>120</v>
      </c>
      <c r="B234" s="32">
        <v>5333</v>
      </c>
      <c r="C234" s="32">
        <v>3419</v>
      </c>
      <c r="D234" s="484"/>
      <c r="E234" s="168"/>
      <c r="F234" s="151" t="s">
        <v>857</v>
      </c>
      <c r="H234" s="9"/>
      <c r="I234" s="52"/>
      <c r="J234" s="171"/>
      <c r="K234" s="167"/>
      <c r="L234" s="670"/>
      <c r="M234" s="310">
        <v>5</v>
      </c>
      <c r="N234" s="201">
        <v>5</v>
      </c>
      <c r="O234" s="310">
        <v>0</v>
      </c>
    </row>
    <row r="235" spans="1:15" ht="12.75">
      <c r="A235" s="49">
        <v>120</v>
      </c>
      <c r="B235" s="32">
        <v>5333</v>
      </c>
      <c r="C235" s="32">
        <v>3122</v>
      </c>
      <c r="D235" s="484"/>
      <c r="E235" s="168"/>
      <c r="F235" s="151" t="s">
        <v>868</v>
      </c>
      <c r="H235" s="9"/>
      <c r="I235" s="52"/>
      <c r="J235" s="171"/>
      <c r="K235" s="167"/>
      <c r="L235" s="670"/>
      <c r="M235" s="310">
        <v>5</v>
      </c>
      <c r="N235" s="201">
        <v>5</v>
      </c>
      <c r="O235" s="310">
        <v>0</v>
      </c>
    </row>
    <row r="236" spans="1:15" ht="12.75">
      <c r="A236" s="49">
        <v>120</v>
      </c>
      <c r="B236" s="32">
        <v>5339</v>
      </c>
      <c r="C236" s="32">
        <v>3421</v>
      </c>
      <c r="D236" s="484"/>
      <c r="E236" s="168"/>
      <c r="F236" s="151" t="s">
        <v>869</v>
      </c>
      <c r="H236" s="9"/>
      <c r="I236" s="52"/>
      <c r="J236" s="171"/>
      <c r="K236" s="167"/>
      <c r="L236" s="670"/>
      <c r="M236" s="310">
        <v>5</v>
      </c>
      <c r="N236" s="201">
        <v>5</v>
      </c>
      <c r="O236" s="310">
        <v>0</v>
      </c>
    </row>
    <row r="237" spans="1:15" ht="12.75">
      <c r="A237" s="49">
        <v>120</v>
      </c>
      <c r="B237" s="32">
        <v>5494</v>
      </c>
      <c r="C237" s="32">
        <v>3419</v>
      </c>
      <c r="D237" s="484"/>
      <c r="E237" s="168"/>
      <c r="F237" s="151" t="s">
        <v>916</v>
      </c>
      <c r="H237" s="9"/>
      <c r="I237" s="52"/>
      <c r="J237" s="171"/>
      <c r="K237" s="167"/>
      <c r="L237" s="670"/>
      <c r="M237" s="310">
        <v>3</v>
      </c>
      <c r="N237" s="201">
        <v>3</v>
      </c>
      <c r="O237" s="310">
        <v>0</v>
      </c>
    </row>
    <row r="238" spans="1:15" ht="12.75">
      <c r="A238" s="49">
        <v>120</v>
      </c>
      <c r="B238" s="32">
        <v>5212</v>
      </c>
      <c r="C238" s="32">
        <v>3312</v>
      </c>
      <c r="D238" s="484"/>
      <c r="E238" s="168"/>
      <c r="F238" s="151" t="s">
        <v>830</v>
      </c>
      <c r="H238" s="9"/>
      <c r="I238" s="52"/>
      <c r="J238" s="171"/>
      <c r="K238" s="167"/>
      <c r="L238" s="670"/>
      <c r="M238" s="310">
        <v>5</v>
      </c>
      <c r="N238" s="201">
        <v>0</v>
      </c>
      <c r="O238" s="310">
        <v>0</v>
      </c>
    </row>
    <row r="239" spans="1:15" ht="12.75">
      <c r="A239" s="49">
        <v>120</v>
      </c>
      <c r="B239" s="32">
        <v>5213</v>
      </c>
      <c r="C239" s="32">
        <v>3429</v>
      </c>
      <c r="D239" s="484"/>
      <c r="E239" s="168"/>
      <c r="F239" s="151" t="s">
        <v>915</v>
      </c>
      <c r="H239" s="9"/>
      <c r="I239" s="52"/>
      <c r="J239" s="171"/>
      <c r="K239" s="167"/>
      <c r="L239" s="670"/>
      <c r="M239" s="310">
        <v>5</v>
      </c>
      <c r="N239" s="201">
        <v>5</v>
      </c>
      <c r="O239" s="310">
        <v>0</v>
      </c>
    </row>
    <row r="240" spans="1:15" ht="12.75">
      <c r="A240" s="49">
        <v>120</v>
      </c>
      <c r="B240" s="32">
        <v>5222</v>
      </c>
      <c r="C240" s="32">
        <v>3319</v>
      </c>
      <c r="D240" s="484"/>
      <c r="E240" s="168"/>
      <c r="F240" s="11" t="s">
        <v>713</v>
      </c>
      <c r="H240" s="9"/>
      <c r="I240" s="52"/>
      <c r="J240" s="171"/>
      <c r="K240" s="167"/>
      <c r="L240" s="670"/>
      <c r="M240" s="310">
        <v>3</v>
      </c>
      <c r="N240" s="201">
        <v>3</v>
      </c>
      <c r="O240" s="310">
        <v>0</v>
      </c>
    </row>
    <row r="241" spans="1:15" ht="12.75">
      <c r="A241" s="49">
        <v>120</v>
      </c>
      <c r="B241" s="32">
        <v>5222</v>
      </c>
      <c r="C241" s="32">
        <v>3312</v>
      </c>
      <c r="D241" s="484"/>
      <c r="E241" s="168"/>
      <c r="F241" s="11" t="s">
        <v>714</v>
      </c>
      <c r="H241" s="9"/>
      <c r="I241" s="52"/>
      <c r="J241" s="171"/>
      <c r="K241" s="167"/>
      <c r="L241" s="670"/>
      <c r="M241" s="310">
        <v>3</v>
      </c>
      <c r="N241" s="201">
        <v>3</v>
      </c>
      <c r="O241" s="310">
        <v>0</v>
      </c>
    </row>
    <row r="242" spans="1:15" ht="12.75">
      <c r="A242" s="49">
        <v>120</v>
      </c>
      <c r="B242" s="32">
        <v>5222</v>
      </c>
      <c r="C242" s="32">
        <v>3419</v>
      </c>
      <c r="D242" s="484"/>
      <c r="E242" s="168"/>
      <c r="F242" s="151" t="s">
        <v>909</v>
      </c>
      <c r="H242" s="9"/>
      <c r="I242" s="52"/>
      <c r="J242" s="171"/>
      <c r="K242" s="167"/>
      <c r="L242" s="670"/>
      <c r="M242" s="310">
        <v>11</v>
      </c>
      <c r="N242" s="201">
        <v>11</v>
      </c>
      <c r="O242" s="310">
        <v>0</v>
      </c>
    </row>
    <row r="243" spans="1:15" ht="12.75">
      <c r="A243" s="49">
        <v>120</v>
      </c>
      <c r="B243" s="32">
        <v>5222</v>
      </c>
      <c r="C243" s="32">
        <v>3429</v>
      </c>
      <c r="D243" s="484"/>
      <c r="E243" s="168"/>
      <c r="F243" s="151" t="s">
        <v>867</v>
      </c>
      <c r="H243" s="9"/>
      <c r="I243" s="52"/>
      <c r="J243" s="171"/>
      <c r="K243" s="167"/>
      <c r="L243" s="670"/>
      <c r="M243" s="310">
        <v>5</v>
      </c>
      <c r="N243" s="201">
        <v>5</v>
      </c>
      <c r="O243" s="310">
        <v>0</v>
      </c>
    </row>
    <row r="244" spans="1:15" ht="12.75">
      <c r="A244" s="87">
        <v>120</v>
      </c>
      <c r="B244" s="30"/>
      <c r="C244" s="30"/>
      <c r="D244" s="168"/>
      <c r="E244" s="168"/>
      <c r="F244" s="70" t="s">
        <v>335</v>
      </c>
      <c r="H244" s="9"/>
      <c r="I244" s="52"/>
      <c r="J244" s="171"/>
      <c r="K244" s="167"/>
      <c r="L244" s="82"/>
      <c r="M244" s="300">
        <f>SUM(M229:M243)</f>
        <v>203</v>
      </c>
      <c r="N244" s="175">
        <f>SUM(N229:N243)</f>
        <v>167.421</v>
      </c>
      <c r="O244" s="300">
        <f>SUM(O229:O243)</f>
        <v>240</v>
      </c>
    </row>
    <row r="245" spans="1:15" ht="1.5" customHeight="1">
      <c r="A245" s="87"/>
      <c r="B245" s="30"/>
      <c r="C245" s="30"/>
      <c r="D245" s="168"/>
      <c r="E245" s="168"/>
      <c r="F245" s="80"/>
      <c r="H245" s="9"/>
      <c r="I245" s="4"/>
      <c r="J245" s="171"/>
      <c r="K245" s="167"/>
      <c r="L245" s="82"/>
      <c r="M245" s="301"/>
      <c r="N245" s="195"/>
      <c r="O245" s="301"/>
    </row>
    <row r="246" spans="1:15" ht="12.75">
      <c r="A246" s="134">
        <v>121</v>
      </c>
      <c r="B246" s="32">
        <v>5222</v>
      </c>
      <c r="C246" s="32">
        <v>3312</v>
      </c>
      <c r="D246" s="281"/>
      <c r="E246" s="281"/>
      <c r="F246" s="80" t="s">
        <v>583</v>
      </c>
      <c r="H246" s="9"/>
      <c r="I246" s="4"/>
      <c r="J246" s="171"/>
      <c r="K246" s="167"/>
      <c r="L246" s="82"/>
      <c r="M246" s="301">
        <v>1000</v>
      </c>
      <c r="N246" s="195">
        <v>1000</v>
      </c>
      <c r="O246" s="301">
        <v>500</v>
      </c>
    </row>
    <row r="247" spans="1:15" ht="2.25" customHeight="1">
      <c r="A247" s="87"/>
      <c r="B247" s="30"/>
      <c r="C247" s="30"/>
      <c r="D247" s="168"/>
      <c r="E247" s="168"/>
      <c r="F247" s="70"/>
      <c r="H247" s="9"/>
      <c r="I247" s="4"/>
      <c r="J247" s="171"/>
      <c r="K247" s="167"/>
      <c r="L247" s="82"/>
      <c r="M247" s="300"/>
      <c r="N247" s="175"/>
      <c r="O247" s="300"/>
    </row>
    <row r="248" spans="1:15" ht="12.75">
      <c r="A248" s="26">
        <v>947</v>
      </c>
      <c r="B248" s="30">
        <v>5169</v>
      </c>
      <c r="C248" s="30">
        <v>2143</v>
      </c>
      <c r="D248" s="168"/>
      <c r="E248" s="168"/>
      <c r="F248" s="62" t="s">
        <v>285</v>
      </c>
      <c r="H248" s="9"/>
      <c r="I248" s="4"/>
      <c r="J248" s="171"/>
      <c r="K248" s="167"/>
      <c r="L248" s="82"/>
      <c r="M248" s="299">
        <v>0</v>
      </c>
      <c r="N248" s="173">
        <v>64.2</v>
      </c>
      <c r="O248" s="706">
        <v>0</v>
      </c>
    </row>
    <row r="249" spans="1:15" ht="12.75">
      <c r="A249" s="26">
        <v>947</v>
      </c>
      <c r="B249" s="30">
        <v>5021</v>
      </c>
      <c r="C249" s="30">
        <v>2143</v>
      </c>
      <c r="D249" s="168"/>
      <c r="E249" s="168"/>
      <c r="F249" s="62" t="s">
        <v>349</v>
      </c>
      <c r="H249" s="9"/>
      <c r="I249" s="4"/>
      <c r="J249" s="171"/>
      <c r="K249" s="167"/>
      <c r="L249" s="82"/>
      <c r="M249" s="299">
        <v>0</v>
      </c>
      <c r="N249" s="173">
        <v>3.6</v>
      </c>
      <c r="O249" s="706">
        <v>0</v>
      </c>
    </row>
    <row r="250" spans="1:15" ht="12.75">
      <c r="A250" s="26">
        <v>947</v>
      </c>
      <c r="B250" s="30">
        <v>5175</v>
      </c>
      <c r="C250" s="30">
        <v>2143</v>
      </c>
      <c r="D250" s="168"/>
      <c r="E250" s="168"/>
      <c r="F250" s="62" t="s">
        <v>371</v>
      </c>
      <c r="H250" s="9"/>
      <c r="I250" s="4"/>
      <c r="J250" s="171"/>
      <c r="K250" s="167"/>
      <c r="L250" s="82"/>
      <c r="M250" s="299">
        <v>0</v>
      </c>
      <c r="N250" s="173">
        <v>55.14</v>
      </c>
      <c r="O250" s="706">
        <v>0</v>
      </c>
    </row>
    <row r="251" spans="1:15" ht="12.75">
      <c r="A251" s="26">
        <v>947</v>
      </c>
      <c r="B251" s="30">
        <v>5194</v>
      </c>
      <c r="C251" s="30">
        <v>2143</v>
      </c>
      <c r="D251" s="168"/>
      <c r="E251" s="168"/>
      <c r="F251" s="216" t="s">
        <v>372</v>
      </c>
      <c r="H251" s="9"/>
      <c r="I251" s="4"/>
      <c r="J251" s="171"/>
      <c r="K251" s="167"/>
      <c r="L251" s="82"/>
      <c r="M251" s="310">
        <v>0</v>
      </c>
      <c r="N251" s="201">
        <v>7.22</v>
      </c>
      <c r="O251" s="707">
        <v>0</v>
      </c>
    </row>
    <row r="252" spans="1:15" ht="13.5" thickBot="1">
      <c r="A252" s="87">
        <v>947</v>
      </c>
      <c r="B252" s="30"/>
      <c r="C252" s="30"/>
      <c r="D252" s="168"/>
      <c r="E252" s="168"/>
      <c r="F252" s="80" t="s">
        <v>731</v>
      </c>
      <c r="H252" s="9"/>
      <c r="I252" s="4"/>
      <c r="J252" s="171"/>
      <c r="K252" s="167"/>
      <c r="L252" s="82"/>
      <c r="M252" s="301">
        <f>SUM(M248:M251)</f>
        <v>0</v>
      </c>
      <c r="N252" s="195">
        <f>SUM(N248:N251)</f>
        <v>130.16</v>
      </c>
      <c r="O252" s="301">
        <f>SUM(O248:O251)</f>
        <v>0</v>
      </c>
    </row>
    <row r="253" spans="1:19" ht="13.5" thickBot="1">
      <c r="A253" s="6"/>
      <c r="B253" s="6"/>
      <c r="C253" s="6"/>
      <c r="D253" s="481"/>
      <c r="E253" s="481"/>
      <c r="F253" s="24" t="s">
        <v>620</v>
      </c>
      <c r="G253" s="462" t="e">
        <f>SUM(#REF!+#REF!+#REF!+#REF!+#REF!)</f>
        <v>#REF!</v>
      </c>
      <c r="H253" s="133"/>
      <c r="I253" s="92" t="e">
        <f>#REF!+#REF!</f>
        <v>#REF!</v>
      </c>
      <c r="J253" s="318">
        <f>SUM(J222+J206+J156+J225+J120+J95+J218)</f>
        <v>3942</v>
      </c>
      <c r="K253" s="190">
        <f>SUM(K222+K206+K156+K225+K120+K95+K218)</f>
        <v>4029.63</v>
      </c>
      <c r="L253" s="318">
        <f>SUM(L225+L222+L218+L206+L156+L120+L95)</f>
        <v>1856</v>
      </c>
      <c r="M253" s="185">
        <f>SUM(M244+M219+M215+M211+M197+M184+M170+M165+M160+M126+M120+M95+M90+M88+M220+M206+M175+M174+M172+M153+M145+M136+M217+M227+M246+M226+M252+M223)</f>
        <v>24265</v>
      </c>
      <c r="N253" s="186">
        <f>SUM(N244+N219+N215+N211+N197+N184+N170+N165+N160+N126+N120+N95+N90+N88+N220+N206+N175+N174+N172+N153+N145+N136+N217+N227+N246+N226+N252+N223)</f>
        <v>22206.974</v>
      </c>
      <c r="O253" s="545">
        <f>SUM(O252+O246+O244+O227+O226+O223+O220+O219+O217+O215+O211+O206+O197+O191+O184+O175+O174+O172+O170+O165+O160+O156+O120+O95+O90+O88)</f>
        <v>22004</v>
      </c>
      <c r="P253" s="435"/>
      <c r="Q253" s="408"/>
      <c r="R253" s="408"/>
      <c r="S253" s="408"/>
    </row>
    <row r="254" spans="1:15" ht="3" customHeight="1" thickBot="1">
      <c r="A254" s="6"/>
      <c r="B254" s="6"/>
      <c r="C254" s="6"/>
      <c r="D254" s="481"/>
      <c r="E254" s="481"/>
      <c r="J254" s="81"/>
      <c r="K254" s="165"/>
      <c r="L254" s="182"/>
      <c r="M254" s="81"/>
      <c r="N254" s="165" t="s">
        <v>182</v>
      </c>
      <c r="O254" s="298"/>
    </row>
    <row r="255" spans="1:15" ht="12" customHeight="1" thickBot="1">
      <c r="A255" s="7">
        <v>3</v>
      </c>
      <c r="B255" s="7"/>
      <c r="C255" s="7"/>
      <c r="D255" s="328"/>
      <c r="E255" s="328"/>
      <c r="F255" s="8" t="s">
        <v>345</v>
      </c>
      <c r="H255" s="10"/>
      <c r="J255" s="81"/>
      <c r="K255" s="165"/>
      <c r="L255" s="82"/>
      <c r="M255" s="82"/>
      <c r="N255" s="167"/>
      <c r="O255" s="307"/>
    </row>
    <row r="256" spans="1:15" ht="12.75" customHeight="1">
      <c r="A256" s="26">
        <v>80</v>
      </c>
      <c r="B256" s="30">
        <v>2111</v>
      </c>
      <c r="C256" s="30">
        <v>3399</v>
      </c>
      <c r="D256" s="168"/>
      <c r="E256" s="168"/>
      <c r="F256" s="73" t="s">
        <v>1029</v>
      </c>
      <c r="H256" s="9"/>
      <c r="I256" s="4"/>
      <c r="J256" s="151">
        <v>120</v>
      </c>
      <c r="K256" s="173">
        <v>135</v>
      </c>
      <c r="L256" s="299">
        <v>135</v>
      </c>
      <c r="M256" s="305"/>
      <c r="N256" s="192"/>
      <c r="O256" s="305"/>
    </row>
    <row r="257" spans="1:15" ht="12" customHeight="1">
      <c r="A257" s="30">
        <v>80</v>
      </c>
      <c r="B257" s="30">
        <v>5169</v>
      </c>
      <c r="C257" s="30">
        <v>3399</v>
      </c>
      <c r="D257" s="168"/>
      <c r="E257" s="168"/>
      <c r="F257" s="73" t="s">
        <v>176</v>
      </c>
      <c r="J257" s="81"/>
      <c r="K257" s="165"/>
      <c r="L257" s="182"/>
      <c r="M257" s="299">
        <v>20</v>
      </c>
      <c r="N257" s="173">
        <v>15.2</v>
      </c>
      <c r="O257" s="299">
        <v>20</v>
      </c>
    </row>
    <row r="258" spans="1:15" ht="12" customHeight="1">
      <c r="A258" s="26">
        <v>80</v>
      </c>
      <c r="B258" s="30">
        <v>5194</v>
      </c>
      <c r="C258" s="30">
        <v>3399</v>
      </c>
      <c r="D258" s="168"/>
      <c r="E258" s="168"/>
      <c r="F258" s="78" t="s">
        <v>372</v>
      </c>
      <c r="H258" s="9"/>
      <c r="I258" s="4"/>
      <c r="J258" s="171"/>
      <c r="K258" s="167"/>
      <c r="L258" s="82"/>
      <c r="M258" s="299">
        <v>80</v>
      </c>
      <c r="N258" s="173">
        <v>69.463</v>
      </c>
      <c r="O258" s="299">
        <v>80</v>
      </c>
    </row>
    <row r="259" spans="1:15" ht="12" customHeight="1">
      <c r="A259" s="87">
        <v>80</v>
      </c>
      <c r="B259" s="30"/>
      <c r="C259" s="30"/>
      <c r="D259" s="168"/>
      <c r="E259" s="168"/>
      <c r="F259" s="65" t="s">
        <v>381</v>
      </c>
      <c r="H259" s="9"/>
      <c r="I259" s="2"/>
      <c r="J259" s="102">
        <f>SUM(J256:J258)</f>
        <v>120</v>
      </c>
      <c r="K259" s="177">
        <f>SUM(K256:K258)</f>
        <v>135</v>
      </c>
      <c r="L259" s="309">
        <f>SUM(L256:L258)</f>
        <v>135</v>
      </c>
      <c r="M259" s="309">
        <f>SUM(M257:M258)</f>
        <v>100</v>
      </c>
      <c r="N259" s="177">
        <f>SUM(N257:N258)</f>
        <v>84.663</v>
      </c>
      <c r="O259" s="300">
        <f>SUM(O257:O258)</f>
        <v>100</v>
      </c>
    </row>
    <row r="260" spans="1:15" ht="2.25" customHeight="1">
      <c r="A260" s="87"/>
      <c r="B260" s="30"/>
      <c r="C260" s="30"/>
      <c r="D260" s="168"/>
      <c r="E260" s="168"/>
      <c r="F260" s="65"/>
      <c r="H260" s="9"/>
      <c r="I260" s="2"/>
      <c r="J260" s="104"/>
      <c r="K260" s="176"/>
      <c r="L260" s="309"/>
      <c r="M260" s="309"/>
      <c r="N260" s="177"/>
      <c r="O260" s="300"/>
    </row>
    <row r="261" spans="1:15" ht="12" customHeight="1">
      <c r="A261" s="87">
        <v>81</v>
      </c>
      <c r="B261" s="30">
        <v>1361</v>
      </c>
      <c r="C261" s="30"/>
      <c r="D261" s="168"/>
      <c r="E261" s="168"/>
      <c r="F261" s="70" t="s">
        <v>270</v>
      </c>
      <c r="G261" s="35"/>
      <c r="H261" s="12"/>
      <c r="I261" s="1"/>
      <c r="J261" s="431">
        <v>350</v>
      </c>
      <c r="K261" s="427">
        <v>251.65</v>
      </c>
      <c r="L261" s="309">
        <v>320</v>
      </c>
      <c r="M261" s="110"/>
      <c r="N261" s="181"/>
      <c r="O261" s="645"/>
    </row>
    <row r="262" spans="1:15" ht="3" customHeight="1">
      <c r="A262" s="87"/>
      <c r="B262" s="30"/>
      <c r="C262" s="30"/>
      <c r="D262" s="168"/>
      <c r="E262" s="168"/>
      <c r="F262" s="71"/>
      <c r="G262" s="4"/>
      <c r="H262" s="9"/>
      <c r="I262" s="1"/>
      <c r="J262" s="183"/>
      <c r="K262" s="177"/>
      <c r="L262" s="309"/>
      <c r="M262" s="361"/>
      <c r="N262" s="176"/>
      <c r="O262" s="308"/>
    </row>
    <row r="263" spans="1:15" ht="12" customHeight="1">
      <c r="A263" s="87">
        <v>91</v>
      </c>
      <c r="B263" s="30">
        <v>5169</v>
      </c>
      <c r="C263" s="30">
        <v>6171</v>
      </c>
      <c r="D263" s="168"/>
      <c r="E263" s="168"/>
      <c r="F263" s="213" t="s">
        <v>2</v>
      </c>
      <c r="H263" s="9"/>
      <c r="I263" s="129"/>
      <c r="J263" s="180"/>
      <c r="K263" s="181"/>
      <c r="L263" s="110"/>
      <c r="M263" s="512">
        <v>97</v>
      </c>
      <c r="N263" s="177">
        <v>96.392</v>
      </c>
      <c r="O263" s="512">
        <v>0</v>
      </c>
    </row>
    <row r="264" spans="1:15" ht="12" customHeight="1">
      <c r="A264" s="87">
        <v>92</v>
      </c>
      <c r="B264" s="26">
        <v>5162</v>
      </c>
      <c r="C264" s="30">
        <v>6171</v>
      </c>
      <c r="D264" s="168"/>
      <c r="E264" s="168"/>
      <c r="F264" s="102" t="s">
        <v>165</v>
      </c>
      <c r="H264" s="9"/>
      <c r="I264" s="25"/>
      <c r="J264" s="171"/>
      <c r="K264" s="167"/>
      <c r="L264" s="244"/>
      <c r="M264" s="303">
        <v>53</v>
      </c>
      <c r="N264" s="175">
        <v>52.8</v>
      </c>
      <c r="O264" s="512">
        <v>0</v>
      </c>
    </row>
    <row r="265" spans="1:15" ht="12" customHeight="1">
      <c r="A265" s="87">
        <v>98</v>
      </c>
      <c r="B265" s="30">
        <v>5164</v>
      </c>
      <c r="C265" s="30">
        <v>6171</v>
      </c>
      <c r="D265" s="168"/>
      <c r="E265" s="168"/>
      <c r="F265" s="65" t="s">
        <v>50</v>
      </c>
      <c r="H265" s="9"/>
      <c r="I265" s="25"/>
      <c r="J265" s="171"/>
      <c r="K265" s="167"/>
      <c r="L265" s="82"/>
      <c r="M265" s="303">
        <v>308</v>
      </c>
      <c r="N265" s="175">
        <v>307.228</v>
      </c>
      <c r="O265" s="512">
        <v>0</v>
      </c>
    </row>
    <row r="266" spans="1:15" ht="12" customHeight="1">
      <c r="A266" s="87">
        <v>94</v>
      </c>
      <c r="B266" s="30">
        <v>5139</v>
      </c>
      <c r="C266" s="30">
        <v>6171</v>
      </c>
      <c r="D266" s="168"/>
      <c r="E266" s="168"/>
      <c r="F266" s="65" t="s">
        <v>138</v>
      </c>
      <c r="H266" s="9"/>
      <c r="I266" s="25"/>
      <c r="J266" s="171"/>
      <c r="K266" s="167"/>
      <c r="L266" s="82"/>
      <c r="M266" s="303">
        <v>53</v>
      </c>
      <c r="N266" s="175">
        <v>52.229</v>
      </c>
      <c r="O266" s="512">
        <v>0</v>
      </c>
    </row>
    <row r="267" spans="1:15" ht="12" customHeight="1">
      <c r="A267" s="87">
        <v>95</v>
      </c>
      <c r="B267" s="30">
        <v>5169</v>
      </c>
      <c r="C267" s="30">
        <v>6171</v>
      </c>
      <c r="D267" s="168"/>
      <c r="E267" s="168"/>
      <c r="F267" s="65" t="s">
        <v>1059</v>
      </c>
      <c r="H267" s="9"/>
      <c r="I267" s="25"/>
      <c r="J267" s="171"/>
      <c r="K267" s="167"/>
      <c r="L267" s="436"/>
      <c r="M267" s="303">
        <v>224</v>
      </c>
      <c r="N267" s="175">
        <v>223.91</v>
      </c>
      <c r="O267" s="512">
        <v>0</v>
      </c>
    </row>
    <row r="268" spans="1:15" ht="3" customHeight="1">
      <c r="A268" s="87"/>
      <c r="B268" s="30"/>
      <c r="C268" s="30"/>
      <c r="D268" s="168"/>
      <c r="E268" s="168"/>
      <c r="F268" s="70"/>
      <c r="H268" s="9"/>
      <c r="I268" s="25"/>
      <c r="J268" s="171"/>
      <c r="K268" s="167"/>
      <c r="L268" s="82"/>
      <c r="M268" s="303"/>
      <c r="N268" s="173"/>
      <c r="O268" s="512"/>
    </row>
    <row r="269" spans="1:15" ht="12" customHeight="1">
      <c r="A269" s="30">
        <v>97</v>
      </c>
      <c r="B269" s="30">
        <v>5137</v>
      </c>
      <c r="C269" s="30">
        <v>6171</v>
      </c>
      <c r="D269" s="168"/>
      <c r="E269" s="168"/>
      <c r="F269" s="78" t="s">
        <v>995</v>
      </c>
      <c r="H269" s="9"/>
      <c r="I269" s="25"/>
      <c r="J269" s="171"/>
      <c r="K269" s="167"/>
      <c r="L269" s="82"/>
      <c r="M269" s="304">
        <v>41</v>
      </c>
      <c r="N269" s="173">
        <v>41.0248</v>
      </c>
      <c r="O269" s="496">
        <v>0</v>
      </c>
    </row>
    <row r="270" spans="1:15" ht="12" customHeight="1">
      <c r="A270" s="30">
        <v>97</v>
      </c>
      <c r="B270" s="30">
        <v>5139</v>
      </c>
      <c r="C270" s="30">
        <v>6171</v>
      </c>
      <c r="D270" s="168"/>
      <c r="E270" s="168"/>
      <c r="F270" s="78" t="s">
        <v>453</v>
      </c>
      <c r="H270" s="9"/>
      <c r="I270" s="52"/>
      <c r="J270" s="171"/>
      <c r="K270" s="167"/>
      <c r="L270" s="82"/>
      <c r="M270" s="304">
        <v>5</v>
      </c>
      <c r="N270" s="173">
        <v>4.731</v>
      </c>
      <c r="O270" s="496">
        <v>0</v>
      </c>
    </row>
    <row r="271" spans="1:15" ht="12" customHeight="1">
      <c r="A271" s="30">
        <v>97</v>
      </c>
      <c r="B271" s="30">
        <v>5172</v>
      </c>
      <c r="C271" s="30">
        <v>6171</v>
      </c>
      <c r="D271" s="168"/>
      <c r="E271" s="168"/>
      <c r="F271" s="78" t="s">
        <v>574</v>
      </c>
      <c r="H271" s="9"/>
      <c r="I271" s="52"/>
      <c r="J271" s="171"/>
      <c r="K271" s="167"/>
      <c r="L271" s="82"/>
      <c r="M271" s="304">
        <v>0</v>
      </c>
      <c r="N271" s="173">
        <v>0.478</v>
      </c>
      <c r="O271" s="496">
        <v>0</v>
      </c>
    </row>
    <row r="272" spans="1:15" ht="12" customHeight="1">
      <c r="A272" s="87">
        <v>97</v>
      </c>
      <c r="B272" s="30"/>
      <c r="C272" s="30"/>
      <c r="D272" s="168"/>
      <c r="E272" s="168"/>
      <c r="F272" s="65" t="s">
        <v>261</v>
      </c>
      <c r="H272" s="9"/>
      <c r="I272" s="52"/>
      <c r="J272" s="171"/>
      <c r="K272" s="167"/>
      <c r="L272" s="82"/>
      <c r="M272" s="303">
        <f>SUM(M269:M271)</f>
        <v>46</v>
      </c>
      <c r="N272" s="175">
        <f>SUM(N269:N271)</f>
        <v>46.2338</v>
      </c>
      <c r="O272" s="512">
        <f>SUM(O269:O271)</f>
        <v>0</v>
      </c>
    </row>
    <row r="273" spans="1:15" ht="2.25" customHeight="1">
      <c r="A273" s="87"/>
      <c r="B273" s="30"/>
      <c r="C273" s="30"/>
      <c r="D273" s="168"/>
      <c r="E273" s="168"/>
      <c r="F273" s="285"/>
      <c r="H273" s="9"/>
      <c r="I273" s="4"/>
      <c r="J273" s="171"/>
      <c r="K273" s="167"/>
      <c r="L273" s="82"/>
      <c r="M273" s="303"/>
      <c r="N273" s="175"/>
      <c r="O273" s="512"/>
    </row>
    <row r="274" spans="1:15" ht="12" customHeight="1">
      <c r="A274" s="26">
        <v>109</v>
      </c>
      <c r="B274" s="30">
        <v>5137</v>
      </c>
      <c r="C274" s="30">
        <v>5273</v>
      </c>
      <c r="D274" s="168"/>
      <c r="E274" s="168"/>
      <c r="F274" s="63" t="s">
        <v>1041</v>
      </c>
      <c r="G274" s="4"/>
      <c r="H274" s="9"/>
      <c r="I274" s="1"/>
      <c r="J274" s="202"/>
      <c r="K274" s="194"/>
      <c r="L274" s="312"/>
      <c r="M274" s="304">
        <v>0</v>
      </c>
      <c r="N274" s="176">
        <v>0</v>
      </c>
      <c r="O274" s="496">
        <v>5</v>
      </c>
    </row>
    <row r="275" spans="1:15" ht="12" customHeight="1">
      <c r="A275" s="26">
        <v>109</v>
      </c>
      <c r="B275" s="126">
        <v>5139</v>
      </c>
      <c r="C275" s="126">
        <v>5273</v>
      </c>
      <c r="D275" s="169"/>
      <c r="E275" s="169"/>
      <c r="F275" s="73" t="s">
        <v>80</v>
      </c>
      <c r="G275" s="1"/>
      <c r="H275" s="131"/>
      <c r="J275" s="171"/>
      <c r="K275" s="167"/>
      <c r="L275" s="82"/>
      <c r="M275" s="304">
        <v>0</v>
      </c>
      <c r="N275" s="173">
        <v>0</v>
      </c>
      <c r="O275" s="496">
        <v>5</v>
      </c>
    </row>
    <row r="276" spans="1:15" ht="12" customHeight="1">
      <c r="A276" s="85">
        <v>109</v>
      </c>
      <c r="B276" s="130">
        <v>5169</v>
      </c>
      <c r="C276" s="290">
        <v>5272</v>
      </c>
      <c r="D276" s="486"/>
      <c r="E276" s="486"/>
      <c r="F276" s="247" t="s">
        <v>116</v>
      </c>
      <c r="G276" s="1"/>
      <c r="H276" s="131"/>
      <c r="J276" s="171"/>
      <c r="K276" s="167"/>
      <c r="L276" s="347"/>
      <c r="M276" s="304">
        <v>20</v>
      </c>
      <c r="N276" s="173">
        <v>0</v>
      </c>
      <c r="O276" s="304">
        <v>20</v>
      </c>
    </row>
    <row r="277" spans="1:15" ht="12" customHeight="1">
      <c r="A277" s="286">
        <v>109</v>
      </c>
      <c r="B277" s="130">
        <v>4122</v>
      </c>
      <c r="C277" s="290"/>
      <c r="D277" s="486"/>
      <c r="E277" s="486">
        <v>92</v>
      </c>
      <c r="F277" s="247" t="s">
        <v>686</v>
      </c>
      <c r="G277" s="1"/>
      <c r="H277" s="131"/>
      <c r="J277" s="151">
        <v>71</v>
      </c>
      <c r="K277" s="173">
        <v>71.47</v>
      </c>
      <c r="L277" s="299">
        <v>0</v>
      </c>
      <c r="M277" s="595"/>
      <c r="N277" s="167"/>
      <c r="O277" s="595"/>
    </row>
    <row r="278" spans="1:15" ht="12" customHeight="1">
      <c r="A278" s="75">
        <v>109</v>
      </c>
      <c r="B278" s="126"/>
      <c r="C278" s="126"/>
      <c r="D278" s="169"/>
      <c r="E278" s="169"/>
      <c r="F278" s="137" t="s">
        <v>208</v>
      </c>
      <c r="G278" s="1"/>
      <c r="H278" s="131"/>
      <c r="J278" s="149">
        <f>SUM(J277)</f>
        <v>71</v>
      </c>
      <c r="K278" s="175">
        <f>SUM(K277)</f>
        <v>71.47</v>
      </c>
      <c r="L278" s="300">
        <f>SUM(L277)</f>
        <v>0</v>
      </c>
      <c r="M278" s="300">
        <f>SUM(M274:M276)</f>
        <v>20</v>
      </c>
      <c r="N278" s="175">
        <f>SUM(N274:N276)</f>
        <v>0</v>
      </c>
      <c r="O278" s="303">
        <f>SUM(O274:O277)</f>
        <v>30</v>
      </c>
    </row>
    <row r="279" spans="1:15" ht="3" customHeight="1">
      <c r="A279" s="87"/>
      <c r="B279" s="126"/>
      <c r="C279" s="126"/>
      <c r="D279" s="169"/>
      <c r="E279" s="169"/>
      <c r="F279" s="137"/>
      <c r="G279" s="1"/>
      <c r="H279" s="131"/>
      <c r="J279" s="151"/>
      <c r="K279" s="173"/>
      <c r="L279" s="172"/>
      <c r="M279" s="300"/>
      <c r="N279" s="175"/>
      <c r="O279" s="512"/>
    </row>
    <row r="280" spans="1:15" ht="12" customHeight="1">
      <c r="A280" s="27">
        <v>112</v>
      </c>
      <c r="B280" s="126">
        <v>5019</v>
      </c>
      <c r="C280" s="126">
        <v>5512</v>
      </c>
      <c r="D280" s="169"/>
      <c r="E280" s="169"/>
      <c r="F280" s="67" t="s">
        <v>162</v>
      </c>
      <c r="G280" s="1"/>
      <c r="H280" s="131"/>
      <c r="J280" s="81"/>
      <c r="K280" s="165"/>
      <c r="L280" s="182"/>
      <c r="M280" s="304">
        <v>5</v>
      </c>
      <c r="N280" s="173">
        <v>0</v>
      </c>
      <c r="O280" s="496">
        <v>5</v>
      </c>
    </row>
    <row r="281" spans="1:15" ht="12" customHeight="1">
      <c r="A281" s="27">
        <v>112</v>
      </c>
      <c r="B281" s="126">
        <v>5039</v>
      </c>
      <c r="C281" s="126">
        <v>5512</v>
      </c>
      <c r="D281" s="169"/>
      <c r="E281" s="169"/>
      <c r="F281" s="67" t="s">
        <v>167</v>
      </c>
      <c r="G281" s="1"/>
      <c r="H281" s="131"/>
      <c r="J281" s="81"/>
      <c r="K281" s="165"/>
      <c r="L281" s="182"/>
      <c r="M281" s="304">
        <v>2</v>
      </c>
      <c r="N281" s="173">
        <v>0</v>
      </c>
      <c r="O281" s="496">
        <v>2</v>
      </c>
    </row>
    <row r="282" spans="1:15" ht="12" customHeight="1">
      <c r="A282" s="26">
        <v>112</v>
      </c>
      <c r="B282" s="30">
        <v>5134</v>
      </c>
      <c r="C282" s="30">
        <v>5512</v>
      </c>
      <c r="D282" s="168"/>
      <c r="E282" s="168"/>
      <c r="F282" s="67" t="s">
        <v>910</v>
      </c>
      <c r="H282" s="10"/>
      <c r="I282" s="52"/>
      <c r="J282" s="171"/>
      <c r="K282" s="167"/>
      <c r="L282" s="82"/>
      <c r="M282" s="304">
        <v>10</v>
      </c>
      <c r="N282" s="173">
        <v>6.508</v>
      </c>
      <c r="O282" s="496">
        <v>5</v>
      </c>
    </row>
    <row r="283" spans="1:15" ht="12" customHeight="1">
      <c r="A283" s="26">
        <v>112</v>
      </c>
      <c r="B283" s="30">
        <v>5134</v>
      </c>
      <c r="C283" s="30">
        <v>5512</v>
      </c>
      <c r="D283" s="487"/>
      <c r="E283" s="487">
        <v>706</v>
      </c>
      <c r="F283" s="67" t="s">
        <v>912</v>
      </c>
      <c r="H283" s="10"/>
      <c r="I283" s="50"/>
      <c r="J283" s="171"/>
      <c r="K283" s="167"/>
      <c r="L283" s="82"/>
      <c r="M283" s="304">
        <v>8</v>
      </c>
      <c r="N283" s="173">
        <v>7.582</v>
      </c>
      <c r="O283" s="496">
        <v>0</v>
      </c>
    </row>
    <row r="284" spans="1:15" ht="12" customHeight="1">
      <c r="A284" s="26">
        <v>112</v>
      </c>
      <c r="B284" s="30">
        <v>5137</v>
      </c>
      <c r="C284" s="30">
        <v>5512</v>
      </c>
      <c r="D284" s="487"/>
      <c r="E284" s="487"/>
      <c r="F284" s="67" t="s">
        <v>81</v>
      </c>
      <c r="H284" s="10"/>
      <c r="I284" s="50"/>
      <c r="J284" s="171"/>
      <c r="K284" s="167"/>
      <c r="L284" s="82"/>
      <c r="M284" s="304">
        <v>0</v>
      </c>
      <c r="N284" s="173">
        <v>0</v>
      </c>
      <c r="O284" s="496">
        <v>10</v>
      </c>
    </row>
    <row r="285" spans="1:15" ht="12" customHeight="1">
      <c r="A285" s="26">
        <v>112</v>
      </c>
      <c r="B285" s="30">
        <v>5137</v>
      </c>
      <c r="C285" s="30">
        <v>5512</v>
      </c>
      <c r="D285" s="487"/>
      <c r="E285" s="487">
        <v>706</v>
      </c>
      <c r="F285" s="67" t="s">
        <v>911</v>
      </c>
      <c r="H285" s="10"/>
      <c r="I285" s="50"/>
      <c r="J285" s="171"/>
      <c r="K285" s="167"/>
      <c r="L285" s="82"/>
      <c r="M285" s="304">
        <v>22</v>
      </c>
      <c r="N285" s="173">
        <v>22.116</v>
      </c>
      <c r="O285" s="496">
        <v>0</v>
      </c>
    </row>
    <row r="286" spans="1:15" ht="12" customHeight="1">
      <c r="A286" s="26">
        <v>112</v>
      </c>
      <c r="B286" s="30">
        <v>5139</v>
      </c>
      <c r="C286" s="30">
        <v>5512</v>
      </c>
      <c r="D286" s="487"/>
      <c r="E286" s="487"/>
      <c r="F286" s="67" t="s">
        <v>1054</v>
      </c>
      <c r="H286" s="10"/>
      <c r="I286" s="50"/>
      <c r="J286" s="171"/>
      <c r="K286" s="167"/>
      <c r="L286" s="82"/>
      <c r="M286" s="304">
        <v>5</v>
      </c>
      <c r="N286" s="173">
        <v>1.33</v>
      </c>
      <c r="O286" s="496">
        <v>5</v>
      </c>
    </row>
    <row r="287" spans="1:15" ht="12" customHeight="1">
      <c r="A287" s="26">
        <v>112</v>
      </c>
      <c r="B287" s="30">
        <v>5169</v>
      </c>
      <c r="C287" s="30">
        <v>5512</v>
      </c>
      <c r="D287" s="487"/>
      <c r="E287" s="487"/>
      <c r="F287" s="246" t="s">
        <v>3</v>
      </c>
      <c r="H287" s="10"/>
      <c r="I287" s="50"/>
      <c r="J287" s="171"/>
      <c r="K287" s="167"/>
      <c r="L287" s="82"/>
      <c r="M287" s="304">
        <v>8</v>
      </c>
      <c r="N287" s="173">
        <v>4</v>
      </c>
      <c r="O287" s="304">
        <v>15</v>
      </c>
    </row>
    <row r="288" spans="1:15" ht="12" customHeight="1">
      <c r="A288" s="26">
        <v>112</v>
      </c>
      <c r="B288" s="30">
        <v>4122</v>
      </c>
      <c r="C288" s="30"/>
      <c r="D288" s="487"/>
      <c r="E288" s="487">
        <v>706</v>
      </c>
      <c r="F288" s="67" t="s">
        <v>687</v>
      </c>
      <c r="H288" s="10"/>
      <c r="I288" s="50"/>
      <c r="J288" s="151">
        <v>30</v>
      </c>
      <c r="K288" s="173">
        <v>30</v>
      </c>
      <c r="L288" s="299">
        <v>0</v>
      </c>
      <c r="M288" s="595"/>
      <c r="N288" s="167"/>
      <c r="O288" s="595"/>
    </row>
    <row r="289" spans="1:15" ht="12" customHeight="1">
      <c r="A289" s="87">
        <v>112</v>
      </c>
      <c r="B289" s="30"/>
      <c r="C289" s="30"/>
      <c r="D289" s="487"/>
      <c r="E289" s="487"/>
      <c r="F289" s="65" t="s">
        <v>206</v>
      </c>
      <c r="H289" s="10"/>
      <c r="I289" s="50"/>
      <c r="J289" s="149">
        <f>SUM(J288)</f>
        <v>30</v>
      </c>
      <c r="K289" s="175">
        <f>SUM(K288)</f>
        <v>30</v>
      </c>
      <c r="L289" s="300">
        <f>SUM(L288)</f>
        <v>0</v>
      </c>
      <c r="M289" s="300">
        <f>SUM(M280:M287)</f>
        <v>60</v>
      </c>
      <c r="N289" s="175">
        <f>SUM(N280:N287)</f>
        <v>41.536</v>
      </c>
      <c r="O289" s="303">
        <f>SUM(O280:O288)</f>
        <v>42</v>
      </c>
    </row>
    <row r="290" spans="1:15" ht="3" customHeight="1">
      <c r="A290" s="125"/>
      <c r="B290" s="125"/>
      <c r="C290" s="125"/>
      <c r="D290" s="331"/>
      <c r="E290" s="331"/>
      <c r="F290" s="137"/>
      <c r="G290" s="1"/>
      <c r="H290" s="131"/>
      <c r="I290" s="1"/>
      <c r="J290" s="104"/>
      <c r="K290" s="173"/>
      <c r="L290" s="172"/>
      <c r="M290" s="172"/>
      <c r="N290" s="173"/>
      <c r="O290" s="512"/>
    </row>
    <row r="291" spans="1:15" ht="12" customHeight="1">
      <c r="A291" s="101">
        <v>142</v>
      </c>
      <c r="B291" s="101">
        <v>5133</v>
      </c>
      <c r="C291" s="101">
        <v>6171</v>
      </c>
      <c r="D291" s="169"/>
      <c r="E291" s="331"/>
      <c r="F291" s="67" t="s">
        <v>413</v>
      </c>
      <c r="G291" s="1"/>
      <c r="H291" s="131"/>
      <c r="I291" s="1"/>
      <c r="J291" s="109"/>
      <c r="K291" s="165"/>
      <c r="L291" s="182"/>
      <c r="M291" s="304">
        <v>2</v>
      </c>
      <c r="N291" s="173">
        <v>0</v>
      </c>
      <c r="O291" s="496">
        <v>2</v>
      </c>
    </row>
    <row r="292" spans="1:15" ht="12.75">
      <c r="A292" s="101">
        <v>142</v>
      </c>
      <c r="B292" s="101" t="s">
        <v>374</v>
      </c>
      <c r="C292" s="101">
        <v>6171</v>
      </c>
      <c r="D292" s="479"/>
      <c r="E292" s="479"/>
      <c r="F292" s="67" t="s">
        <v>375</v>
      </c>
      <c r="H292" s="9"/>
      <c r="I292" s="4"/>
      <c r="J292" s="171"/>
      <c r="K292" s="167"/>
      <c r="L292" s="82"/>
      <c r="M292" s="304">
        <v>3</v>
      </c>
      <c r="N292" s="173">
        <v>1.58</v>
      </c>
      <c r="O292" s="496">
        <v>3</v>
      </c>
    </row>
    <row r="293" spans="1:15" ht="12.75">
      <c r="A293" s="101">
        <v>142</v>
      </c>
      <c r="B293" s="101" t="s">
        <v>352</v>
      </c>
      <c r="C293" s="101">
        <v>6171</v>
      </c>
      <c r="D293" s="479"/>
      <c r="E293" s="479"/>
      <c r="F293" s="67" t="s">
        <v>354</v>
      </c>
      <c r="H293" s="9"/>
      <c r="I293" s="4"/>
      <c r="J293" s="171"/>
      <c r="K293" s="167"/>
      <c r="L293" s="82"/>
      <c r="M293" s="304">
        <v>85</v>
      </c>
      <c r="N293" s="173">
        <v>35.21</v>
      </c>
      <c r="O293" s="496">
        <v>90</v>
      </c>
    </row>
    <row r="294" spans="1:15" ht="12.75">
      <c r="A294" s="101">
        <v>142</v>
      </c>
      <c r="B294" s="101" t="s">
        <v>355</v>
      </c>
      <c r="C294" s="101">
        <v>6171</v>
      </c>
      <c r="D294" s="479"/>
      <c r="E294" s="479"/>
      <c r="F294" s="67" t="s">
        <v>1010</v>
      </c>
      <c r="H294" s="9"/>
      <c r="I294" s="4"/>
      <c r="J294" s="171"/>
      <c r="K294" s="167"/>
      <c r="L294" s="82"/>
      <c r="M294" s="304">
        <v>400</v>
      </c>
      <c r="N294" s="176">
        <v>341.856</v>
      </c>
      <c r="O294" s="496">
        <v>400</v>
      </c>
    </row>
    <row r="295" spans="1:15" ht="12.75">
      <c r="A295" s="125">
        <v>142</v>
      </c>
      <c r="B295" s="72"/>
      <c r="C295" s="72"/>
      <c r="D295" s="493"/>
      <c r="E295" s="493"/>
      <c r="F295" s="65" t="s">
        <v>362</v>
      </c>
      <c r="G295" s="74"/>
      <c r="H295" s="9"/>
      <c r="I295" s="4"/>
      <c r="J295" s="171"/>
      <c r="K295" s="167"/>
      <c r="L295" s="82"/>
      <c r="M295" s="300">
        <f>SUM(M291:M294)</f>
        <v>490</v>
      </c>
      <c r="N295" s="175">
        <f>SUM(N291:N294)</f>
        <v>378.646</v>
      </c>
      <c r="O295" s="512">
        <f>SUM(O291:O294)</f>
        <v>495</v>
      </c>
    </row>
    <row r="296" spans="1:15" ht="3.75" customHeight="1">
      <c r="A296" s="66"/>
      <c r="B296" s="66"/>
      <c r="C296" s="66"/>
      <c r="D296" s="479"/>
      <c r="E296" s="479"/>
      <c r="F296" s="67"/>
      <c r="H296" s="9"/>
      <c r="I296" s="4"/>
      <c r="J296" s="171"/>
      <c r="K296" s="167"/>
      <c r="L296" s="82"/>
      <c r="M296" s="299"/>
      <c r="N296" s="173"/>
      <c r="O296" s="512"/>
    </row>
    <row r="297" spans="1:15" ht="12.75">
      <c r="A297" s="98" t="s">
        <v>376</v>
      </c>
      <c r="B297" s="98" t="s">
        <v>364</v>
      </c>
      <c r="C297" s="101">
        <v>6171</v>
      </c>
      <c r="D297" s="479"/>
      <c r="E297" s="479"/>
      <c r="F297" s="67" t="s">
        <v>552</v>
      </c>
      <c r="G297" s="56"/>
      <c r="H297" s="9"/>
      <c r="I297" s="4"/>
      <c r="J297" s="171"/>
      <c r="K297" s="167"/>
      <c r="L297" s="82"/>
      <c r="M297" s="304">
        <v>80</v>
      </c>
      <c r="N297" s="173">
        <v>73.653</v>
      </c>
      <c r="O297" s="496">
        <v>120</v>
      </c>
    </row>
    <row r="298" spans="1:15" ht="12.75">
      <c r="A298" s="98" t="s">
        <v>376</v>
      </c>
      <c r="B298" s="98" t="s">
        <v>364</v>
      </c>
      <c r="C298" s="101">
        <v>6171</v>
      </c>
      <c r="D298" s="479"/>
      <c r="E298" s="479" t="s">
        <v>988</v>
      </c>
      <c r="F298" s="67" t="s">
        <v>725</v>
      </c>
      <c r="G298" s="56"/>
      <c r="H298" s="9"/>
      <c r="I298" s="4"/>
      <c r="J298" s="171"/>
      <c r="K298" s="167"/>
      <c r="L298" s="82"/>
      <c r="M298" s="304">
        <v>102</v>
      </c>
      <c r="N298" s="173">
        <v>101.9</v>
      </c>
      <c r="O298" s="496">
        <v>0</v>
      </c>
    </row>
    <row r="299" spans="1:15" ht="12.75">
      <c r="A299" s="72" t="s">
        <v>376</v>
      </c>
      <c r="B299" s="98"/>
      <c r="C299" s="98"/>
      <c r="D299" s="479"/>
      <c r="E299" s="479"/>
      <c r="F299" s="65" t="s">
        <v>554</v>
      </c>
      <c r="G299" s="56"/>
      <c r="H299" s="9"/>
      <c r="I299" s="4"/>
      <c r="J299" s="171"/>
      <c r="K299" s="167"/>
      <c r="L299" s="82"/>
      <c r="M299" s="300">
        <f>SUM(M297:M298)</f>
        <v>182</v>
      </c>
      <c r="N299" s="175">
        <f>SUM(N297:N298)</f>
        <v>175.553</v>
      </c>
      <c r="O299" s="512">
        <f>SUM(O297:O298)</f>
        <v>120</v>
      </c>
    </row>
    <row r="300" spans="1:15" ht="2.25" customHeight="1">
      <c r="A300" s="72"/>
      <c r="B300" s="98"/>
      <c r="C300" s="98"/>
      <c r="D300" s="479"/>
      <c r="E300" s="479"/>
      <c r="F300" s="65"/>
      <c r="G300" s="56"/>
      <c r="H300" s="9"/>
      <c r="I300" s="4"/>
      <c r="J300" s="171"/>
      <c r="K300" s="167"/>
      <c r="L300" s="82"/>
      <c r="M300" s="299">
        <v>100</v>
      </c>
      <c r="N300" s="175"/>
      <c r="O300" s="512"/>
    </row>
    <row r="301" spans="1:15" ht="12.75">
      <c r="A301" s="441" t="s">
        <v>377</v>
      </c>
      <c r="B301" s="442" t="s">
        <v>358</v>
      </c>
      <c r="C301" s="442" t="s">
        <v>347</v>
      </c>
      <c r="D301" s="495"/>
      <c r="E301" s="495"/>
      <c r="F301" s="393" t="s">
        <v>51</v>
      </c>
      <c r="G301" s="80"/>
      <c r="H301" s="9"/>
      <c r="I301" s="4"/>
      <c r="J301" s="82"/>
      <c r="K301" s="167"/>
      <c r="L301" s="82"/>
      <c r="M301" s="300">
        <v>100</v>
      </c>
      <c r="N301" s="175">
        <v>68.261</v>
      </c>
      <c r="O301" s="512">
        <v>100</v>
      </c>
    </row>
    <row r="302" spans="1:15" ht="13.5" customHeight="1">
      <c r="A302" s="72" t="s">
        <v>68</v>
      </c>
      <c r="B302" s="98" t="s">
        <v>69</v>
      </c>
      <c r="C302" s="97"/>
      <c r="D302" s="500"/>
      <c r="E302" s="479"/>
      <c r="F302" s="102" t="s">
        <v>70</v>
      </c>
      <c r="G302" s="70"/>
      <c r="H302" s="12"/>
      <c r="I302" s="11"/>
      <c r="J302" s="300">
        <v>1</v>
      </c>
      <c r="K302" s="175">
        <v>0</v>
      </c>
      <c r="L302" s="300">
        <v>0</v>
      </c>
      <c r="M302" s="307"/>
      <c r="N302" s="192"/>
      <c r="O302" s="307"/>
    </row>
    <row r="303" spans="1:15" ht="12.75">
      <c r="A303" s="84">
        <v>149</v>
      </c>
      <c r="B303" s="76">
        <v>5161</v>
      </c>
      <c r="C303" s="76">
        <v>6171</v>
      </c>
      <c r="D303" s="483"/>
      <c r="E303" s="483"/>
      <c r="F303" s="285" t="s">
        <v>267</v>
      </c>
      <c r="H303" s="9"/>
      <c r="I303" s="107"/>
      <c r="J303" s="167"/>
      <c r="L303" s="82"/>
      <c r="M303" s="300">
        <v>1607</v>
      </c>
      <c r="N303" s="175">
        <v>1171.3</v>
      </c>
      <c r="O303" s="300">
        <v>1800</v>
      </c>
    </row>
    <row r="304" spans="1:15" ht="3" customHeight="1">
      <c r="A304" s="87"/>
      <c r="B304" s="30"/>
      <c r="C304" s="30"/>
      <c r="D304" s="168"/>
      <c r="E304" s="168"/>
      <c r="F304" s="65"/>
      <c r="H304" s="9"/>
      <c r="I304" s="25"/>
      <c r="J304" s="82"/>
      <c r="K304" s="167"/>
      <c r="L304" s="82"/>
      <c r="M304" s="299"/>
      <c r="N304" s="173"/>
      <c r="O304" s="300"/>
    </row>
    <row r="305" spans="1:15" ht="12.75">
      <c r="A305" s="30">
        <v>150</v>
      </c>
      <c r="B305" s="30">
        <v>5139</v>
      </c>
      <c r="C305" s="30">
        <v>6171</v>
      </c>
      <c r="D305" s="168"/>
      <c r="E305" s="168"/>
      <c r="F305" s="78" t="s">
        <v>356</v>
      </c>
      <c r="H305" s="9"/>
      <c r="I305" s="25"/>
      <c r="J305" s="82"/>
      <c r="K305" s="167"/>
      <c r="L305" s="82"/>
      <c r="M305" s="299">
        <v>130</v>
      </c>
      <c r="N305" s="173">
        <v>117.966</v>
      </c>
      <c r="O305" s="299">
        <v>130</v>
      </c>
    </row>
    <row r="306" spans="1:15" ht="12.75">
      <c r="A306" s="30">
        <v>150</v>
      </c>
      <c r="B306" s="30">
        <v>5169</v>
      </c>
      <c r="C306" s="30">
        <v>6171</v>
      </c>
      <c r="D306" s="168"/>
      <c r="E306" s="168"/>
      <c r="F306" s="78" t="s">
        <v>359</v>
      </c>
      <c r="H306" s="9"/>
      <c r="I306" s="25"/>
      <c r="J306" s="82"/>
      <c r="K306" s="167"/>
      <c r="L306" s="82"/>
      <c r="M306" s="299">
        <v>820</v>
      </c>
      <c r="N306" s="173">
        <v>699.114</v>
      </c>
      <c r="O306" s="299">
        <v>400</v>
      </c>
    </row>
    <row r="307" spans="1:15" ht="12.75">
      <c r="A307" s="87">
        <v>150</v>
      </c>
      <c r="B307" s="30"/>
      <c r="C307" s="30"/>
      <c r="D307" s="168"/>
      <c r="E307" s="168"/>
      <c r="F307" s="65" t="s">
        <v>268</v>
      </c>
      <c r="H307" s="9"/>
      <c r="I307" s="25"/>
      <c r="J307" s="82"/>
      <c r="K307" s="167"/>
      <c r="L307" s="82"/>
      <c r="M307" s="300">
        <f>SUM(M305:M306)</f>
        <v>950</v>
      </c>
      <c r="N307" s="175">
        <f>SUM(N305:N306)</f>
        <v>817.08</v>
      </c>
      <c r="O307" s="300">
        <f>SUM(O305:O306)</f>
        <v>530</v>
      </c>
    </row>
    <row r="308" spans="1:15" ht="3" customHeight="1">
      <c r="A308" s="87"/>
      <c r="B308" s="30"/>
      <c r="C308" s="30"/>
      <c r="D308" s="168"/>
      <c r="E308" s="168"/>
      <c r="F308" s="65"/>
      <c r="H308" s="9"/>
      <c r="I308" s="25"/>
      <c r="J308" s="82"/>
      <c r="K308" s="167"/>
      <c r="L308" s="82"/>
      <c r="M308" s="299"/>
      <c r="N308" s="173"/>
      <c r="O308" s="300"/>
    </row>
    <row r="309" spans="1:15" ht="12.75">
      <c r="A309" s="30">
        <v>151</v>
      </c>
      <c r="B309" s="30">
        <v>5151</v>
      </c>
      <c r="C309" s="30">
        <v>6171</v>
      </c>
      <c r="D309" s="168"/>
      <c r="E309" s="168"/>
      <c r="F309" s="78" t="s">
        <v>479</v>
      </c>
      <c r="G309" s="43">
        <v>50</v>
      </c>
      <c r="H309" s="9"/>
      <c r="I309" s="25"/>
      <c r="J309" s="82"/>
      <c r="K309" s="167"/>
      <c r="L309" s="82"/>
      <c r="M309" s="299">
        <v>130</v>
      </c>
      <c r="N309" s="173">
        <v>124.33</v>
      </c>
      <c r="O309" s="299">
        <v>150</v>
      </c>
    </row>
    <row r="310" spans="1:15" ht="12.75">
      <c r="A310" s="30">
        <v>151</v>
      </c>
      <c r="B310" s="30">
        <v>5152</v>
      </c>
      <c r="C310" s="30">
        <v>6171</v>
      </c>
      <c r="D310" s="168"/>
      <c r="E310" s="168"/>
      <c r="F310" s="127" t="s">
        <v>378</v>
      </c>
      <c r="H310" s="9"/>
      <c r="I310" s="25"/>
      <c r="J310" s="82"/>
      <c r="K310" s="167"/>
      <c r="L310" s="436"/>
      <c r="M310" s="299">
        <v>1250</v>
      </c>
      <c r="N310" s="176">
        <v>932.8</v>
      </c>
      <c r="O310" s="299">
        <v>1376</v>
      </c>
    </row>
    <row r="311" spans="1:15" ht="12.75">
      <c r="A311" s="30">
        <v>151</v>
      </c>
      <c r="B311" s="30">
        <v>5154</v>
      </c>
      <c r="C311" s="30">
        <v>6171</v>
      </c>
      <c r="D311" s="168"/>
      <c r="E311" s="168"/>
      <c r="F311" s="78" t="s">
        <v>368</v>
      </c>
      <c r="H311" s="9"/>
      <c r="I311" s="25"/>
      <c r="J311" s="347"/>
      <c r="K311" s="167"/>
      <c r="L311" s="347"/>
      <c r="M311" s="299">
        <v>1859</v>
      </c>
      <c r="N311" s="176">
        <v>1477.084</v>
      </c>
      <c r="O311" s="299">
        <v>1455</v>
      </c>
    </row>
    <row r="312" spans="1:15" ht="12.75">
      <c r="A312" s="30">
        <v>151</v>
      </c>
      <c r="B312" s="30">
        <v>5169</v>
      </c>
      <c r="C312" s="30">
        <v>6171</v>
      </c>
      <c r="D312" s="168"/>
      <c r="E312" s="168"/>
      <c r="F312" s="78" t="s">
        <v>52</v>
      </c>
      <c r="H312" s="9"/>
      <c r="I312" s="25"/>
      <c r="J312" s="82"/>
      <c r="K312" s="167"/>
      <c r="L312" s="82"/>
      <c r="M312" s="299">
        <v>90</v>
      </c>
      <c r="N312" s="173">
        <v>76.55</v>
      </c>
      <c r="O312" s="299">
        <v>95</v>
      </c>
    </row>
    <row r="313" spans="1:15" ht="12.75">
      <c r="A313" s="87">
        <v>151</v>
      </c>
      <c r="B313" s="30"/>
      <c r="C313" s="30"/>
      <c r="D313" s="168"/>
      <c r="E313" s="168"/>
      <c r="F313" s="65" t="s">
        <v>105</v>
      </c>
      <c r="H313" s="9"/>
      <c r="I313" s="25"/>
      <c r="J313" s="82"/>
      <c r="K313" s="167"/>
      <c r="L313" s="82"/>
      <c r="M313" s="300">
        <f>SUM(M309:M312)</f>
        <v>3329</v>
      </c>
      <c r="N313" s="175">
        <f>SUM(N309:N312)</f>
        <v>2610.764</v>
      </c>
      <c r="O313" s="300">
        <f>SUM(O309:O312)</f>
        <v>3076</v>
      </c>
    </row>
    <row r="314" spans="1:15" ht="3" customHeight="1">
      <c r="A314" s="30"/>
      <c r="B314" s="30"/>
      <c r="C314" s="30"/>
      <c r="D314" s="168"/>
      <c r="E314" s="168"/>
      <c r="F314" s="78"/>
      <c r="H314" s="9"/>
      <c r="I314" s="25"/>
      <c r="J314" s="82"/>
      <c r="K314" s="167"/>
      <c r="L314" s="82"/>
      <c r="M314" s="299"/>
      <c r="N314" s="173"/>
      <c r="O314" s="300"/>
    </row>
    <row r="315" spans="1:15" ht="12.75">
      <c r="A315" s="30">
        <v>152</v>
      </c>
      <c r="B315" s="30">
        <v>5154</v>
      </c>
      <c r="C315" s="30">
        <v>6171</v>
      </c>
      <c r="D315" s="168"/>
      <c r="E315" s="168"/>
      <c r="F315" s="78" t="s">
        <v>368</v>
      </c>
      <c r="H315" s="9"/>
      <c r="I315" s="25"/>
      <c r="J315" s="347"/>
      <c r="K315" s="167"/>
      <c r="L315" s="347"/>
      <c r="M315" s="299">
        <v>1</v>
      </c>
      <c r="N315" s="173">
        <v>0.4</v>
      </c>
      <c r="O315" s="299">
        <v>1</v>
      </c>
    </row>
    <row r="316" spans="1:15" ht="12.75">
      <c r="A316" s="30">
        <v>152</v>
      </c>
      <c r="B316" s="30">
        <v>5164</v>
      </c>
      <c r="C316" s="30">
        <v>6171</v>
      </c>
      <c r="D316" s="168"/>
      <c r="E316" s="168"/>
      <c r="F316" s="78" t="s">
        <v>379</v>
      </c>
      <c r="H316" s="9"/>
      <c r="I316" s="25"/>
      <c r="J316" s="347"/>
      <c r="K316" s="167"/>
      <c r="L316" s="347"/>
      <c r="M316" s="299">
        <v>17</v>
      </c>
      <c r="N316" s="173">
        <v>16.8</v>
      </c>
      <c r="O316" s="299">
        <v>26</v>
      </c>
    </row>
    <row r="317" spans="1:15" ht="12.75">
      <c r="A317" s="87">
        <v>152</v>
      </c>
      <c r="B317" s="30"/>
      <c r="C317" s="30"/>
      <c r="D317" s="168"/>
      <c r="E317" s="168"/>
      <c r="F317" s="65" t="s">
        <v>106</v>
      </c>
      <c r="H317" s="9"/>
      <c r="I317" s="25"/>
      <c r="J317" s="82"/>
      <c r="K317" s="167"/>
      <c r="L317" s="82"/>
      <c r="M317" s="300">
        <f>SUM(M315:M316)</f>
        <v>18</v>
      </c>
      <c r="N317" s="175">
        <f>SUM(N315:N316)</f>
        <v>17.2</v>
      </c>
      <c r="O317" s="300">
        <f>SUM(O315:O316)</f>
        <v>27</v>
      </c>
    </row>
    <row r="318" spans="1:15" ht="2.25" customHeight="1">
      <c r="A318" s="87"/>
      <c r="B318" s="30"/>
      <c r="C318" s="30"/>
      <c r="D318" s="168"/>
      <c r="E318" s="168"/>
      <c r="F318" s="102"/>
      <c r="H318" s="9"/>
      <c r="I318" s="25"/>
      <c r="J318" s="82"/>
      <c r="K318" s="167"/>
      <c r="L318" s="82"/>
      <c r="M318" s="299"/>
      <c r="N318" s="175"/>
      <c r="O318" s="300"/>
    </row>
    <row r="319" spans="1:15" ht="12.75">
      <c r="A319" s="30">
        <v>153</v>
      </c>
      <c r="B319" s="30">
        <v>5139</v>
      </c>
      <c r="C319" s="30">
        <v>6171</v>
      </c>
      <c r="D319" s="168"/>
      <c r="E319" s="168"/>
      <c r="F319" s="78" t="s">
        <v>356</v>
      </c>
      <c r="H319" s="9"/>
      <c r="I319" s="25"/>
      <c r="J319" s="82"/>
      <c r="K319" s="167"/>
      <c r="L319" s="82"/>
      <c r="M319" s="299">
        <v>20</v>
      </c>
      <c r="N319" s="173">
        <v>10.68</v>
      </c>
      <c r="O319" s="299">
        <v>20</v>
      </c>
    </row>
    <row r="320" spans="1:15" ht="12.75">
      <c r="A320" s="30">
        <v>153</v>
      </c>
      <c r="B320" s="30">
        <v>5156</v>
      </c>
      <c r="C320" s="30">
        <v>6171</v>
      </c>
      <c r="D320" s="168"/>
      <c r="E320" s="168"/>
      <c r="F320" s="78" t="s">
        <v>97</v>
      </c>
      <c r="H320" s="9"/>
      <c r="I320" s="25"/>
      <c r="J320" s="82"/>
      <c r="K320" s="167"/>
      <c r="L320" s="82"/>
      <c r="M320" s="299">
        <v>1</v>
      </c>
      <c r="N320" s="173">
        <v>0.75</v>
      </c>
      <c r="O320" s="299">
        <v>1</v>
      </c>
    </row>
    <row r="321" spans="1:15" ht="12.75">
      <c r="A321" s="30">
        <v>153</v>
      </c>
      <c r="B321" s="30">
        <v>5169</v>
      </c>
      <c r="C321" s="30">
        <v>6171</v>
      </c>
      <c r="D321" s="168"/>
      <c r="E321" s="168"/>
      <c r="F321" s="78" t="s">
        <v>454</v>
      </c>
      <c r="H321" s="9"/>
      <c r="I321" s="25"/>
      <c r="J321" s="82"/>
      <c r="K321" s="167"/>
      <c r="L321" s="82"/>
      <c r="M321" s="299">
        <v>150</v>
      </c>
      <c r="N321" s="173">
        <v>130.093</v>
      </c>
      <c r="O321" s="299">
        <v>180</v>
      </c>
    </row>
    <row r="322" spans="1:15" ht="12.75">
      <c r="A322" s="30">
        <v>153</v>
      </c>
      <c r="B322" s="30">
        <v>5171</v>
      </c>
      <c r="C322" s="30">
        <v>6171</v>
      </c>
      <c r="D322" s="168"/>
      <c r="E322" s="168"/>
      <c r="F322" s="78" t="s">
        <v>1051</v>
      </c>
      <c r="H322" s="9"/>
      <c r="I322" s="25"/>
      <c r="J322" s="82"/>
      <c r="K322" s="167"/>
      <c r="L322" s="82"/>
      <c r="M322" s="299">
        <v>100</v>
      </c>
      <c r="N322" s="173">
        <v>86.273</v>
      </c>
      <c r="O322" s="299">
        <v>200</v>
      </c>
    </row>
    <row r="323" spans="1:15" ht="12.75">
      <c r="A323" s="87">
        <v>153</v>
      </c>
      <c r="B323" s="30"/>
      <c r="C323" s="30"/>
      <c r="D323" s="168"/>
      <c r="E323" s="168"/>
      <c r="F323" s="102" t="s">
        <v>380</v>
      </c>
      <c r="H323" s="9"/>
      <c r="I323" s="52"/>
      <c r="J323" s="82"/>
      <c r="K323" s="167"/>
      <c r="L323" s="82"/>
      <c r="M323" s="300">
        <f>SUM(M319:M322)</f>
        <v>271</v>
      </c>
      <c r="N323" s="175">
        <f>SUM(N319:N322)</f>
        <v>227.796</v>
      </c>
      <c r="O323" s="300">
        <f>SUM(O319:O322)</f>
        <v>401</v>
      </c>
    </row>
    <row r="324" spans="1:15" ht="3" customHeight="1">
      <c r="A324" s="11"/>
      <c r="B324" s="11"/>
      <c r="C324" s="11"/>
      <c r="D324" s="170"/>
      <c r="E324" s="168"/>
      <c r="F324" s="11"/>
      <c r="J324" s="182"/>
      <c r="K324" s="165"/>
      <c r="L324" s="182"/>
      <c r="M324" s="299"/>
      <c r="N324" s="173"/>
      <c r="O324" s="300"/>
    </row>
    <row r="325" spans="1:15" ht="12.75">
      <c r="A325" s="30">
        <v>154</v>
      </c>
      <c r="B325" s="30">
        <v>5139</v>
      </c>
      <c r="C325" s="30">
        <v>6171</v>
      </c>
      <c r="D325" s="168"/>
      <c r="E325" s="168"/>
      <c r="F325" s="78" t="s">
        <v>356</v>
      </c>
      <c r="H325" s="9"/>
      <c r="I325" s="107"/>
      <c r="J325" s="82"/>
      <c r="K325" s="167"/>
      <c r="L325" s="82"/>
      <c r="M325" s="299">
        <v>50</v>
      </c>
      <c r="N325" s="173">
        <v>27.66</v>
      </c>
      <c r="O325" s="299">
        <v>105</v>
      </c>
    </row>
    <row r="326" spans="1:15" ht="12.75">
      <c r="A326" s="30">
        <v>154</v>
      </c>
      <c r="B326" s="30">
        <v>5164</v>
      </c>
      <c r="C326" s="30">
        <v>6171</v>
      </c>
      <c r="D326" s="168"/>
      <c r="E326" s="168"/>
      <c r="F326" s="104" t="s">
        <v>98</v>
      </c>
      <c r="H326" s="9"/>
      <c r="I326" s="25"/>
      <c r="J326" s="82"/>
      <c r="K326" s="167"/>
      <c r="L326" s="82"/>
      <c r="M326" s="299">
        <v>390</v>
      </c>
      <c r="N326" s="173">
        <v>301.815</v>
      </c>
      <c r="O326" s="299">
        <v>300</v>
      </c>
    </row>
    <row r="327" spans="1:15" ht="12.75">
      <c r="A327" s="87">
        <v>154</v>
      </c>
      <c r="B327" s="30"/>
      <c r="C327" s="30"/>
      <c r="D327" s="168"/>
      <c r="E327" s="168"/>
      <c r="F327" s="65" t="s">
        <v>184</v>
      </c>
      <c r="H327" s="9"/>
      <c r="I327" s="25"/>
      <c r="J327" s="82"/>
      <c r="K327" s="167"/>
      <c r="L327" s="82"/>
      <c r="M327" s="300">
        <f>SUM(M325:M326)</f>
        <v>440</v>
      </c>
      <c r="N327" s="175">
        <f>SUM(N325:N326)</f>
        <v>329.475</v>
      </c>
      <c r="O327" s="300">
        <f>SUM(O325:O326)</f>
        <v>405</v>
      </c>
    </row>
    <row r="328" spans="1:15" ht="3" customHeight="1">
      <c r="A328" s="87"/>
      <c r="B328" s="30"/>
      <c r="C328" s="30"/>
      <c r="D328" s="168"/>
      <c r="E328" s="168"/>
      <c r="F328" s="65"/>
      <c r="G328" s="35"/>
      <c r="H328" s="9"/>
      <c r="I328" s="25"/>
      <c r="J328" s="82"/>
      <c r="K328" s="167"/>
      <c r="L328" s="82"/>
      <c r="M328" s="299"/>
      <c r="N328" s="173"/>
      <c r="O328" s="300"/>
    </row>
    <row r="329" spans="1:15" ht="12.75">
      <c r="A329" s="87">
        <v>155</v>
      </c>
      <c r="B329" s="30">
        <v>5139</v>
      </c>
      <c r="C329" s="30">
        <v>6171</v>
      </c>
      <c r="D329" s="168"/>
      <c r="E329" s="168"/>
      <c r="F329" s="102" t="s">
        <v>59</v>
      </c>
      <c r="H329" s="9"/>
      <c r="I329" s="25"/>
      <c r="J329" s="347"/>
      <c r="K329" s="167"/>
      <c r="L329" s="347"/>
      <c r="M329" s="300">
        <v>200</v>
      </c>
      <c r="N329" s="175">
        <v>170.291</v>
      </c>
      <c r="O329" s="300">
        <v>190</v>
      </c>
    </row>
    <row r="330" spans="1:15" ht="3" customHeight="1">
      <c r="A330" s="87"/>
      <c r="B330" s="30"/>
      <c r="C330" s="30"/>
      <c r="D330" s="168"/>
      <c r="E330" s="168"/>
      <c r="F330" s="102"/>
      <c r="H330" s="9"/>
      <c r="I330" s="52"/>
      <c r="J330" s="347"/>
      <c r="K330" s="167"/>
      <c r="L330" s="347"/>
      <c r="M330" s="300"/>
      <c r="N330" s="175"/>
      <c r="O330" s="300"/>
    </row>
    <row r="331" spans="1:15" ht="12.75">
      <c r="A331" s="87">
        <v>156</v>
      </c>
      <c r="B331" s="30">
        <v>5162</v>
      </c>
      <c r="C331" s="30">
        <v>6171</v>
      </c>
      <c r="D331" s="168"/>
      <c r="E331" s="168"/>
      <c r="F331" s="65" t="s">
        <v>269</v>
      </c>
      <c r="H331" s="9"/>
      <c r="I331" s="52"/>
      <c r="J331" s="275"/>
      <c r="K331" s="167"/>
      <c r="L331" s="82"/>
      <c r="M331" s="300">
        <v>914</v>
      </c>
      <c r="N331" s="175">
        <v>828.13</v>
      </c>
      <c r="O331" s="300">
        <v>820</v>
      </c>
    </row>
    <row r="332" spans="1:15" ht="12.75">
      <c r="A332" s="87">
        <v>159</v>
      </c>
      <c r="B332" s="30">
        <v>1361</v>
      </c>
      <c r="C332" s="30"/>
      <c r="D332" s="168"/>
      <c r="E332" s="168"/>
      <c r="F332" s="149" t="s">
        <v>854</v>
      </c>
      <c r="H332" s="13"/>
      <c r="I332" s="36"/>
      <c r="J332" s="303">
        <v>20</v>
      </c>
      <c r="K332" s="193">
        <v>20.37</v>
      </c>
      <c r="L332" s="303">
        <v>20</v>
      </c>
      <c r="M332" s="241"/>
      <c r="N332" s="166"/>
      <c r="O332" s="661"/>
    </row>
    <row r="333" spans="1:15" ht="12.75">
      <c r="A333" s="87">
        <v>160</v>
      </c>
      <c r="B333" s="30">
        <v>1361</v>
      </c>
      <c r="C333" s="30"/>
      <c r="D333" s="168"/>
      <c r="E333" s="168"/>
      <c r="F333" s="70" t="s">
        <v>276</v>
      </c>
      <c r="G333" s="35"/>
      <c r="H333" s="13"/>
      <c r="I333" s="120"/>
      <c r="J333" s="303">
        <v>750</v>
      </c>
      <c r="K333" s="177">
        <v>640.3</v>
      </c>
      <c r="L333" s="303">
        <v>770</v>
      </c>
      <c r="M333" s="241"/>
      <c r="N333" s="346"/>
      <c r="O333" s="661"/>
    </row>
    <row r="334" spans="1:15" ht="2.25" customHeight="1">
      <c r="A334" s="87"/>
      <c r="B334" s="30"/>
      <c r="C334" s="30"/>
      <c r="D334" s="168"/>
      <c r="E334" s="168"/>
      <c r="F334" s="70"/>
      <c r="G334" s="4"/>
      <c r="H334" s="13"/>
      <c r="I334" s="120"/>
      <c r="J334" s="303"/>
      <c r="K334" s="177"/>
      <c r="L334" s="303"/>
      <c r="M334" s="241"/>
      <c r="N334" s="346"/>
      <c r="O334" s="661"/>
    </row>
    <row r="335" spans="1:15" ht="12.75">
      <c r="A335" s="87">
        <v>161</v>
      </c>
      <c r="B335" s="30">
        <v>2212</v>
      </c>
      <c r="C335" s="30">
        <v>5399</v>
      </c>
      <c r="D335" s="168"/>
      <c r="E335" s="168"/>
      <c r="F335" s="70" t="s">
        <v>271</v>
      </c>
      <c r="H335" s="12"/>
      <c r="I335" s="1"/>
      <c r="J335" s="303">
        <v>100</v>
      </c>
      <c r="K335" s="177">
        <v>118.15</v>
      </c>
      <c r="L335" s="303">
        <v>130</v>
      </c>
      <c r="M335" s="241"/>
      <c r="N335" s="166"/>
      <c r="O335" s="661"/>
    </row>
    <row r="336" spans="1:15" ht="12.75">
      <c r="A336" s="87">
        <v>161</v>
      </c>
      <c r="B336" s="30">
        <v>4121</v>
      </c>
      <c r="C336" s="30"/>
      <c r="D336" s="168"/>
      <c r="E336" s="168"/>
      <c r="F336" s="150" t="s">
        <v>87</v>
      </c>
      <c r="H336" s="12"/>
      <c r="I336" s="1"/>
      <c r="J336" s="303">
        <v>150</v>
      </c>
      <c r="K336" s="177">
        <v>154.4</v>
      </c>
      <c r="L336" s="303">
        <v>150</v>
      </c>
      <c r="M336" s="241"/>
      <c r="N336" s="166"/>
      <c r="O336" s="661"/>
    </row>
    <row r="337" spans="1:15" ht="12.75">
      <c r="A337" s="87">
        <v>161</v>
      </c>
      <c r="B337" s="30">
        <v>2324</v>
      </c>
      <c r="C337" s="30">
        <v>5399</v>
      </c>
      <c r="D337" s="168"/>
      <c r="E337" s="168"/>
      <c r="F337" s="70" t="s">
        <v>262</v>
      </c>
      <c r="H337" s="12"/>
      <c r="I337" s="1"/>
      <c r="J337" s="303">
        <v>10</v>
      </c>
      <c r="K337" s="177">
        <v>9.3</v>
      </c>
      <c r="L337" s="303">
        <v>10</v>
      </c>
      <c r="M337" s="241"/>
      <c r="N337" s="166"/>
      <c r="O337" s="661"/>
    </row>
    <row r="338" spans="1:15" ht="12.75">
      <c r="A338" s="87">
        <v>162</v>
      </c>
      <c r="B338" s="30">
        <v>1361</v>
      </c>
      <c r="C338" s="30"/>
      <c r="D338" s="168"/>
      <c r="E338" s="168"/>
      <c r="F338" s="70" t="s">
        <v>932</v>
      </c>
      <c r="H338" s="12"/>
      <c r="I338" s="1"/>
      <c r="J338" s="303">
        <v>70</v>
      </c>
      <c r="K338" s="177">
        <v>72.05</v>
      </c>
      <c r="L338" s="303">
        <v>80</v>
      </c>
      <c r="M338" s="241"/>
      <c r="N338" s="166"/>
      <c r="O338" s="661"/>
    </row>
    <row r="339" spans="1:15" ht="3" customHeight="1">
      <c r="A339" s="87"/>
      <c r="B339" s="30"/>
      <c r="C339" s="30"/>
      <c r="D339" s="168"/>
      <c r="E339" s="168"/>
      <c r="F339" s="70"/>
      <c r="H339" s="12"/>
      <c r="I339" s="1"/>
      <c r="J339" s="303"/>
      <c r="K339" s="177"/>
      <c r="L339" s="303"/>
      <c r="M339" s="241"/>
      <c r="N339" s="166"/>
      <c r="O339" s="661"/>
    </row>
    <row r="340" spans="1:15" ht="12.75">
      <c r="A340" s="87">
        <v>163</v>
      </c>
      <c r="B340" s="30">
        <v>2212</v>
      </c>
      <c r="C340" s="30">
        <v>6409</v>
      </c>
      <c r="D340" s="168"/>
      <c r="E340" s="168"/>
      <c r="F340" s="70" t="s">
        <v>272</v>
      </c>
      <c r="H340" s="12"/>
      <c r="I340" s="120"/>
      <c r="J340" s="303">
        <v>49</v>
      </c>
      <c r="K340" s="177">
        <v>53</v>
      </c>
      <c r="L340" s="303">
        <v>50</v>
      </c>
      <c r="M340" s="241"/>
      <c r="N340" s="166"/>
      <c r="O340" s="661"/>
    </row>
    <row r="341" spans="1:15" ht="3" customHeight="1">
      <c r="A341" s="87"/>
      <c r="B341" s="30"/>
      <c r="C341" s="30"/>
      <c r="D341" s="168"/>
      <c r="E341" s="168"/>
      <c r="F341" s="70"/>
      <c r="H341" s="12"/>
      <c r="I341" s="120"/>
      <c r="J341" s="303"/>
      <c r="K341" s="194"/>
      <c r="L341" s="303"/>
      <c r="M341" s="241"/>
      <c r="N341" s="166"/>
      <c r="O341" s="661"/>
    </row>
    <row r="342" spans="1:15" ht="12.75">
      <c r="A342" s="128">
        <v>164</v>
      </c>
      <c r="B342" s="32">
        <v>2324</v>
      </c>
      <c r="C342" s="128">
        <v>6409</v>
      </c>
      <c r="D342" s="281"/>
      <c r="E342" s="281"/>
      <c r="F342" s="200" t="s">
        <v>507</v>
      </c>
      <c r="H342" s="13"/>
      <c r="I342" s="121"/>
      <c r="J342" s="304">
        <v>73</v>
      </c>
      <c r="K342" s="212">
        <v>72.797</v>
      </c>
      <c r="L342" s="304">
        <v>70</v>
      </c>
      <c r="M342" s="241"/>
      <c r="N342" s="166"/>
      <c r="O342" s="661"/>
    </row>
    <row r="343" spans="1:15" ht="12.75">
      <c r="A343" s="26">
        <v>164</v>
      </c>
      <c r="B343" s="30">
        <v>2111</v>
      </c>
      <c r="C343" s="30">
        <v>6171</v>
      </c>
      <c r="D343" s="168"/>
      <c r="E343" s="168"/>
      <c r="F343" s="151" t="s">
        <v>91</v>
      </c>
      <c r="G343" s="11"/>
      <c r="H343" s="12"/>
      <c r="I343" s="67"/>
      <c r="J343" s="304">
        <v>5</v>
      </c>
      <c r="K343" s="176">
        <v>2.21</v>
      </c>
      <c r="L343" s="304">
        <v>5</v>
      </c>
      <c r="M343" s="241"/>
      <c r="N343" s="166"/>
      <c r="O343" s="661"/>
    </row>
    <row r="344" spans="1:15" ht="12.75">
      <c r="A344" s="87">
        <v>164</v>
      </c>
      <c r="B344" s="30"/>
      <c r="C344" s="30"/>
      <c r="D344" s="168"/>
      <c r="E344" s="168"/>
      <c r="F344" s="70" t="s">
        <v>273</v>
      </c>
      <c r="G344" s="11"/>
      <c r="H344" s="12"/>
      <c r="I344" s="65"/>
      <c r="J344" s="303">
        <f>SUM(J342:J343)</f>
        <v>78</v>
      </c>
      <c r="K344" s="177">
        <f>SUM(K342:K343)</f>
        <v>75.00699999999999</v>
      </c>
      <c r="L344" s="303">
        <f>SUM(L342:L343)</f>
        <v>75</v>
      </c>
      <c r="M344" s="241"/>
      <c r="N344" s="166"/>
      <c r="O344" s="661"/>
    </row>
    <row r="345" spans="1:15" ht="3" customHeight="1">
      <c r="A345" s="11"/>
      <c r="B345" s="11"/>
      <c r="C345" s="11"/>
      <c r="D345" s="170"/>
      <c r="E345" s="168"/>
      <c r="F345" s="11"/>
      <c r="G345" s="11"/>
      <c r="H345" s="11"/>
      <c r="I345" s="11"/>
      <c r="J345" s="303"/>
      <c r="K345" s="173"/>
      <c r="L345" s="303"/>
      <c r="M345" s="182"/>
      <c r="N345" s="165"/>
      <c r="O345" s="298"/>
    </row>
    <row r="346" spans="1:15" ht="12.75">
      <c r="A346" s="87">
        <v>168</v>
      </c>
      <c r="B346" s="30">
        <v>2310</v>
      </c>
      <c r="C346" s="30">
        <v>6171</v>
      </c>
      <c r="D346" s="168"/>
      <c r="E346" s="168"/>
      <c r="F346" s="149" t="s">
        <v>434</v>
      </c>
      <c r="G346" s="11"/>
      <c r="H346" s="12"/>
      <c r="I346" s="11"/>
      <c r="J346" s="303">
        <v>5</v>
      </c>
      <c r="K346" s="175">
        <v>1.8</v>
      </c>
      <c r="L346" s="303">
        <v>5</v>
      </c>
      <c r="M346" s="82"/>
      <c r="N346" s="167"/>
      <c r="O346" s="307"/>
    </row>
    <row r="347" spans="1:15" ht="3" customHeight="1">
      <c r="A347" s="87"/>
      <c r="B347" s="30"/>
      <c r="C347" s="30"/>
      <c r="D347" s="168"/>
      <c r="E347" s="168"/>
      <c r="F347" s="149"/>
      <c r="G347" s="4"/>
      <c r="H347" s="9"/>
      <c r="I347" s="4"/>
      <c r="J347" s="303"/>
      <c r="K347" s="175"/>
      <c r="L347" s="303"/>
      <c r="M347" s="82"/>
      <c r="N347" s="167"/>
      <c r="O347" s="307"/>
    </row>
    <row r="348" spans="1:15" ht="12.75">
      <c r="A348" s="26">
        <v>170</v>
      </c>
      <c r="B348" s="30">
        <v>4111</v>
      </c>
      <c r="C348" s="30"/>
      <c r="D348" s="168"/>
      <c r="E348" s="168">
        <v>98071</v>
      </c>
      <c r="F348" s="151" t="s">
        <v>885</v>
      </c>
      <c r="G348" s="4"/>
      <c r="H348" s="9"/>
      <c r="I348" s="4"/>
      <c r="J348" s="304">
        <v>0</v>
      </c>
      <c r="K348" s="173">
        <v>362.096</v>
      </c>
      <c r="L348" s="304">
        <v>0</v>
      </c>
      <c r="M348" s="82"/>
      <c r="N348" s="167"/>
      <c r="O348" s="307"/>
    </row>
    <row r="349" spans="1:15" ht="12.75">
      <c r="A349" s="26">
        <v>170</v>
      </c>
      <c r="B349" s="30">
        <v>5021</v>
      </c>
      <c r="C349" s="30">
        <v>6114</v>
      </c>
      <c r="D349" s="168"/>
      <c r="E349" s="168">
        <v>98071</v>
      </c>
      <c r="F349" s="151" t="s">
        <v>732</v>
      </c>
      <c r="G349" s="4"/>
      <c r="H349" s="9"/>
      <c r="I349" s="4"/>
      <c r="J349" s="595"/>
      <c r="K349" s="167"/>
      <c r="L349" s="595"/>
      <c r="M349" s="172">
        <v>0</v>
      </c>
      <c r="N349" s="173">
        <v>242.95</v>
      </c>
      <c r="O349" s="299">
        <v>0</v>
      </c>
    </row>
    <row r="350" spans="1:15" ht="12.75">
      <c r="A350" s="26">
        <v>170</v>
      </c>
      <c r="B350" s="30">
        <v>5032</v>
      </c>
      <c r="C350" s="30">
        <v>6114</v>
      </c>
      <c r="D350" s="168"/>
      <c r="E350" s="168">
        <v>98071</v>
      </c>
      <c r="F350" s="151" t="s">
        <v>45</v>
      </c>
      <c r="G350" s="4"/>
      <c r="H350" s="9"/>
      <c r="I350" s="4"/>
      <c r="J350" s="595"/>
      <c r="K350" s="167"/>
      <c r="L350" s="595"/>
      <c r="M350" s="172">
        <v>0</v>
      </c>
      <c r="N350" s="173">
        <v>13.181</v>
      </c>
      <c r="O350" s="299">
        <v>0</v>
      </c>
    </row>
    <row r="351" spans="1:15" ht="12.75">
      <c r="A351" s="26">
        <v>170</v>
      </c>
      <c r="B351" s="30">
        <v>5139</v>
      </c>
      <c r="C351" s="30">
        <v>6114</v>
      </c>
      <c r="D351" s="168"/>
      <c r="E351" s="168">
        <v>98071</v>
      </c>
      <c r="F351" s="151" t="s">
        <v>922</v>
      </c>
      <c r="G351" s="4"/>
      <c r="H351" s="9"/>
      <c r="I351" s="4"/>
      <c r="J351" s="595"/>
      <c r="K351" s="167"/>
      <c r="L351" s="595"/>
      <c r="M351" s="172">
        <v>0</v>
      </c>
      <c r="N351" s="173">
        <v>3.52</v>
      </c>
      <c r="O351" s="299">
        <v>0</v>
      </c>
    </row>
    <row r="352" spans="1:15" ht="12.75">
      <c r="A352" s="26">
        <v>170</v>
      </c>
      <c r="B352" s="30">
        <v>5161</v>
      </c>
      <c r="C352" s="30">
        <v>6114</v>
      </c>
      <c r="D352" s="168"/>
      <c r="E352" s="168">
        <v>98071</v>
      </c>
      <c r="F352" s="151" t="s">
        <v>923</v>
      </c>
      <c r="G352" s="4"/>
      <c r="H352" s="9"/>
      <c r="I352" s="4"/>
      <c r="J352" s="595"/>
      <c r="K352" s="167"/>
      <c r="L352" s="595"/>
      <c r="M352" s="172">
        <v>0</v>
      </c>
      <c r="N352" s="173">
        <v>1.86</v>
      </c>
      <c r="O352" s="299">
        <v>0</v>
      </c>
    </row>
    <row r="353" spans="1:15" ht="12.75">
      <c r="A353" s="26">
        <v>170</v>
      </c>
      <c r="B353" s="30">
        <v>5164</v>
      </c>
      <c r="C353" s="30">
        <v>6114</v>
      </c>
      <c r="D353" s="168"/>
      <c r="E353" s="168">
        <v>98071</v>
      </c>
      <c r="F353" s="151" t="s">
        <v>924</v>
      </c>
      <c r="G353" s="4"/>
      <c r="H353" s="9"/>
      <c r="I353" s="4"/>
      <c r="J353" s="595"/>
      <c r="K353" s="167"/>
      <c r="L353" s="595"/>
      <c r="M353" s="172">
        <v>0</v>
      </c>
      <c r="N353" s="173">
        <v>46.233</v>
      </c>
      <c r="O353" s="299">
        <v>0</v>
      </c>
    </row>
    <row r="354" spans="1:15" ht="12.75">
      <c r="A354" s="26">
        <v>170</v>
      </c>
      <c r="B354" s="30">
        <v>5169</v>
      </c>
      <c r="C354" s="30">
        <v>6114</v>
      </c>
      <c r="D354" s="168"/>
      <c r="E354" s="168">
        <v>98071</v>
      </c>
      <c r="F354" s="151" t="s">
        <v>733</v>
      </c>
      <c r="G354" s="4"/>
      <c r="H354" s="9"/>
      <c r="I354" s="4"/>
      <c r="J354" s="595"/>
      <c r="K354" s="167"/>
      <c r="L354" s="595"/>
      <c r="M354" s="172">
        <v>0</v>
      </c>
      <c r="N354" s="173">
        <v>47.091</v>
      </c>
      <c r="O354" s="299">
        <v>0</v>
      </c>
    </row>
    <row r="355" spans="1:15" ht="12.75">
      <c r="A355" s="26">
        <v>170</v>
      </c>
      <c r="B355" s="30">
        <v>5173</v>
      </c>
      <c r="C355" s="30">
        <v>6114</v>
      </c>
      <c r="D355" s="168"/>
      <c r="E355" s="168">
        <v>98071</v>
      </c>
      <c r="F355" s="151" t="s">
        <v>734</v>
      </c>
      <c r="G355" s="4"/>
      <c r="H355" s="9"/>
      <c r="I355" s="4"/>
      <c r="J355" s="595"/>
      <c r="K355" s="167"/>
      <c r="L355" s="595"/>
      <c r="M355" s="172">
        <v>0</v>
      </c>
      <c r="N355" s="173">
        <v>1.31</v>
      </c>
      <c r="O355" s="299">
        <v>0</v>
      </c>
    </row>
    <row r="356" spans="1:15" ht="12.75">
      <c r="A356" s="26">
        <v>170</v>
      </c>
      <c r="B356" s="30">
        <v>5175</v>
      </c>
      <c r="C356" s="30">
        <v>6114</v>
      </c>
      <c r="D356" s="168"/>
      <c r="E356" s="168">
        <v>98071</v>
      </c>
      <c r="F356" s="151" t="s">
        <v>925</v>
      </c>
      <c r="G356" s="4"/>
      <c r="H356" s="9"/>
      <c r="I356" s="4"/>
      <c r="J356" s="305"/>
      <c r="K356" s="192"/>
      <c r="L356" s="305"/>
      <c r="M356" s="172">
        <v>0</v>
      </c>
      <c r="N356" s="173">
        <v>14.254</v>
      </c>
      <c r="O356" s="299">
        <v>0</v>
      </c>
    </row>
    <row r="357" spans="1:15" ht="12.75">
      <c r="A357" s="87">
        <v>170</v>
      </c>
      <c r="B357" s="30"/>
      <c r="C357" s="30"/>
      <c r="D357" s="168"/>
      <c r="E357" s="168"/>
      <c r="F357" s="149" t="s">
        <v>886</v>
      </c>
      <c r="G357" s="4"/>
      <c r="H357" s="9"/>
      <c r="I357" s="4"/>
      <c r="J357" s="303">
        <f>SUM(J348:J356)</f>
        <v>0</v>
      </c>
      <c r="K357" s="175">
        <f>SUM(K348:K356)</f>
        <v>362.096</v>
      </c>
      <c r="L357" s="303">
        <v>0</v>
      </c>
      <c r="M357" s="174">
        <f>SUM(M349:M356)</f>
        <v>0</v>
      </c>
      <c r="N357" s="175">
        <f>SUM(N349:N356)</f>
        <v>370.399</v>
      </c>
      <c r="O357" s="300">
        <f>SUM(O349:O356)</f>
        <v>0</v>
      </c>
    </row>
    <row r="358" spans="1:15" ht="3" customHeight="1">
      <c r="A358" s="87"/>
      <c r="B358" s="30"/>
      <c r="C358" s="30"/>
      <c r="D358" s="168"/>
      <c r="E358" s="168"/>
      <c r="F358" s="149"/>
      <c r="G358" s="4"/>
      <c r="H358" s="9"/>
      <c r="I358" s="4"/>
      <c r="J358" s="532"/>
      <c r="K358" s="195"/>
      <c r="L358" s="532"/>
      <c r="M358" s="174"/>
      <c r="N358" s="175"/>
      <c r="O358" s="300"/>
    </row>
    <row r="359" spans="1:15" ht="12.75" customHeight="1">
      <c r="A359" s="87">
        <v>170</v>
      </c>
      <c r="B359" s="30">
        <v>4111</v>
      </c>
      <c r="C359" s="30"/>
      <c r="D359" s="168"/>
      <c r="E359" s="168">
        <v>98187</v>
      </c>
      <c r="F359" s="62" t="s">
        <v>287</v>
      </c>
      <c r="G359" s="4"/>
      <c r="H359" s="9"/>
      <c r="I359" s="4"/>
      <c r="J359" s="304">
        <v>0</v>
      </c>
      <c r="K359" s="173">
        <v>479</v>
      </c>
      <c r="L359" s="304">
        <v>0</v>
      </c>
      <c r="M359" s="211"/>
      <c r="N359" s="192"/>
      <c r="O359" s="311"/>
    </row>
    <row r="360" spans="1:15" ht="12.75">
      <c r="A360" s="26">
        <v>170</v>
      </c>
      <c r="B360" s="30">
        <v>5139</v>
      </c>
      <c r="C360" s="30">
        <v>6115</v>
      </c>
      <c r="D360" s="168"/>
      <c r="E360" s="168">
        <v>98187</v>
      </c>
      <c r="F360" s="62" t="s">
        <v>922</v>
      </c>
      <c r="G360" s="4"/>
      <c r="H360" s="9"/>
      <c r="I360" s="4"/>
      <c r="J360" s="305"/>
      <c r="K360" s="192"/>
      <c r="L360" s="699"/>
      <c r="M360" s="172">
        <v>0</v>
      </c>
      <c r="N360" s="173">
        <v>0.432</v>
      </c>
      <c r="O360" s="299">
        <v>0</v>
      </c>
    </row>
    <row r="361" spans="1:15" ht="12.75">
      <c r="A361" s="26">
        <v>170</v>
      </c>
      <c r="B361" s="30"/>
      <c r="C361" s="30">
        <v>6115</v>
      </c>
      <c r="D361" s="168"/>
      <c r="E361" s="168">
        <v>98187</v>
      </c>
      <c r="F361" s="62" t="s">
        <v>923</v>
      </c>
      <c r="G361" s="4"/>
      <c r="H361" s="9"/>
      <c r="I361" s="4"/>
      <c r="J361" s="305"/>
      <c r="K361" s="192"/>
      <c r="L361" s="699"/>
      <c r="M361" s="576">
        <v>0</v>
      </c>
      <c r="N361" s="173">
        <v>0.78</v>
      </c>
      <c r="O361" s="299">
        <v>0</v>
      </c>
    </row>
    <row r="362" spans="1:15" ht="12.75">
      <c r="A362" s="26">
        <v>170</v>
      </c>
      <c r="B362" s="30"/>
      <c r="C362" s="30">
        <v>6115</v>
      </c>
      <c r="D362" s="168"/>
      <c r="E362" s="168">
        <v>98187</v>
      </c>
      <c r="F362" s="62" t="s">
        <v>924</v>
      </c>
      <c r="G362" s="4"/>
      <c r="H362" s="9"/>
      <c r="I362" s="4"/>
      <c r="J362" s="305"/>
      <c r="K362" s="192"/>
      <c r="L362" s="699"/>
      <c r="M362" s="576">
        <v>0</v>
      </c>
      <c r="N362" s="173">
        <v>77</v>
      </c>
      <c r="O362" s="299">
        <v>0</v>
      </c>
    </row>
    <row r="363" spans="1:15" ht="12.75">
      <c r="A363" s="26">
        <v>170</v>
      </c>
      <c r="B363" s="30"/>
      <c r="C363" s="30">
        <v>6115</v>
      </c>
      <c r="D363" s="168"/>
      <c r="E363" s="168">
        <v>98187</v>
      </c>
      <c r="F363" s="62" t="s">
        <v>733</v>
      </c>
      <c r="G363" s="4"/>
      <c r="H363" s="9"/>
      <c r="I363" s="4"/>
      <c r="J363" s="305"/>
      <c r="K363" s="192"/>
      <c r="L363" s="699"/>
      <c r="M363" s="576">
        <v>0</v>
      </c>
      <c r="N363" s="173">
        <v>37.45</v>
      </c>
      <c r="O363" s="299">
        <v>0</v>
      </c>
    </row>
    <row r="364" spans="1:15" ht="12.75">
      <c r="A364" s="26">
        <v>170</v>
      </c>
      <c r="B364" s="30">
        <v>5161</v>
      </c>
      <c r="C364" s="30">
        <v>6115</v>
      </c>
      <c r="D364" s="168"/>
      <c r="E364" s="168">
        <v>98187</v>
      </c>
      <c r="F364" s="62" t="s">
        <v>371</v>
      </c>
      <c r="G364" s="4"/>
      <c r="H364" s="9"/>
      <c r="I364" s="4"/>
      <c r="J364" s="305"/>
      <c r="K364" s="192"/>
      <c r="L364" s="699"/>
      <c r="M364" s="172">
        <v>0</v>
      </c>
      <c r="N364" s="173">
        <v>30.698</v>
      </c>
      <c r="O364" s="299">
        <v>0</v>
      </c>
    </row>
    <row r="365" spans="1:15" ht="12.75">
      <c r="A365" s="87">
        <v>170</v>
      </c>
      <c r="B365" s="30"/>
      <c r="C365" s="30"/>
      <c r="D365" s="168"/>
      <c r="E365" s="168"/>
      <c r="F365" s="70" t="s">
        <v>288</v>
      </c>
      <c r="G365" s="4"/>
      <c r="H365" s="9"/>
      <c r="I365" s="4"/>
      <c r="J365" s="303">
        <f>SUM(J359:J364)</f>
        <v>0</v>
      </c>
      <c r="K365" s="175">
        <f>SUM(K359:K364)</f>
        <v>479</v>
      </c>
      <c r="L365" s="705">
        <f>SUM(L359:L364)</f>
        <v>0</v>
      </c>
      <c r="M365" s="174">
        <f>SUM(M360:M364)</f>
        <v>0</v>
      </c>
      <c r="N365" s="175">
        <f>SUM(N360:N364)</f>
        <v>146.36</v>
      </c>
      <c r="O365" s="300">
        <f>SUM(O360:O364)</f>
        <v>0</v>
      </c>
    </row>
    <row r="366" spans="1:15" ht="3" customHeight="1">
      <c r="A366" s="87"/>
      <c r="B366" s="30"/>
      <c r="C366" s="30"/>
      <c r="D366" s="168"/>
      <c r="E366" s="168"/>
      <c r="F366" s="149"/>
      <c r="G366" s="4"/>
      <c r="H366" s="9"/>
      <c r="I366" s="4"/>
      <c r="J366" s="303"/>
      <c r="K366" s="175"/>
      <c r="L366" s="673"/>
      <c r="M366" s="172"/>
      <c r="N366" s="173"/>
      <c r="O366" s="299"/>
    </row>
    <row r="367" spans="1:15" ht="12.75">
      <c r="A367" s="26">
        <v>172</v>
      </c>
      <c r="B367" s="30">
        <v>2111</v>
      </c>
      <c r="C367" s="30">
        <v>6171</v>
      </c>
      <c r="D367" s="168"/>
      <c r="E367" s="168"/>
      <c r="F367" s="62" t="s">
        <v>518</v>
      </c>
      <c r="G367" s="11"/>
      <c r="H367" s="12"/>
      <c r="I367" s="11"/>
      <c r="J367" s="496">
        <v>1</v>
      </c>
      <c r="K367" s="173">
        <v>2.88</v>
      </c>
      <c r="L367" s="304">
        <v>1</v>
      </c>
      <c r="M367" s="82"/>
      <c r="N367" s="167"/>
      <c r="O367" s="307"/>
    </row>
    <row r="368" spans="1:15" ht="12.75">
      <c r="A368" s="26">
        <v>172</v>
      </c>
      <c r="B368" s="26">
        <v>2139</v>
      </c>
      <c r="C368" s="30">
        <v>6171</v>
      </c>
      <c r="D368" s="168"/>
      <c r="E368" s="168"/>
      <c r="F368" s="62" t="s">
        <v>519</v>
      </c>
      <c r="G368" s="11"/>
      <c r="H368" s="12"/>
      <c r="I368" s="11"/>
      <c r="J368" s="304">
        <v>1</v>
      </c>
      <c r="K368" s="173">
        <v>0.7</v>
      </c>
      <c r="L368" s="304">
        <v>1</v>
      </c>
      <c r="M368" s="182"/>
      <c r="N368" s="165"/>
      <c r="O368" s="298"/>
    </row>
    <row r="369" spans="1:15" ht="12.75">
      <c r="A369" s="87">
        <v>172</v>
      </c>
      <c r="B369" s="30"/>
      <c r="C369" s="30"/>
      <c r="D369" s="168"/>
      <c r="E369" s="168"/>
      <c r="F369" s="74" t="s">
        <v>520</v>
      </c>
      <c r="G369" s="11"/>
      <c r="H369" s="12"/>
      <c r="I369" s="11"/>
      <c r="J369" s="303">
        <f>SUM(J367:J368)</f>
        <v>2</v>
      </c>
      <c r="K369" s="175">
        <f>SUM(K367:K368)</f>
        <v>3.58</v>
      </c>
      <c r="L369" s="303">
        <f>SUM(L367:L368)</f>
        <v>2</v>
      </c>
      <c r="M369" s="182"/>
      <c r="N369" s="165"/>
      <c r="O369" s="298"/>
    </row>
    <row r="370" spans="1:15" ht="2.25" customHeight="1">
      <c r="A370" s="87"/>
      <c r="B370" s="30"/>
      <c r="C370" s="30"/>
      <c r="D370" s="168"/>
      <c r="E370" s="168"/>
      <c r="F370" s="74"/>
      <c r="G370" s="122"/>
      <c r="H370" s="292"/>
      <c r="I370" s="122"/>
      <c r="J370" s="303"/>
      <c r="K370" s="175"/>
      <c r="L370" s="303"/>
      <c r="M370" s="182"/>
      <c r="N370" s="165"/>
      <c r="O370" s="298"/>
    </row>
    <row r="371" spans="1:15" ht="12.75">
      <c r="A371" s="87">
        <v>588</v>
      </c>
      <c r="B371" s="30">
        <v>2324</v>
      </c>
      <c r="C371" s="30">
        <v>3632</v>
      </c>
      <c r="D371" s="168"/>
      <c r="E371" s="168"/>
      <c r="F371" s="74" t="s">
        <v>612</v>
      </c>
      <c r="G371" s="122"/>
      <c r="H371" s="292"/>
      <c r="I371" s="122"/>
      <c r="J371" s="303">
        <v>61</v>
      </c>
      <c r="K371" s="175">
        <v>65.3</v>
      </c>
      <c r="L371" s="303">
        <v>0</v>
      </c>
      <c r="M371" s="182"/>
      <c r="N371" s="165"/>
      <c r="O371" s="298"/>
    </row>
    <row r="372" spans="1:15" ht="13.5" thickBot="1">
      <c r="A372" s="87">
        <v>588</v>
      </c>
      <c r="B372" s="30">
        <v>5192</v>
      </c>
      <c r="C372" s="30">
        <v>3632</v>
      </c>
      <c r="D372" s="168"/>
      <c r="E372" s="168"/>
      <c r="F372" s="70" t="s">
        <v>103</v>
      </c>
      <c r="G372" s="122"/>
      <c r="H372" s="292"/>
      <c r="I372" s="122"/>
      <c r="J372" s="421"/>
      <c r="K372" s="422"/>
      <c r="L372" s="421"/>
      <c r="M372" s="300">
        <v>30</v>
      </c>
      <c r="N372" s="177">
        <v>38.8</v>
      </c>
      <c r="O372" s="309">
        <v>5</v>
      </c>
    </row>
    <row r="373" spans="1:15" ht="13.5" thickBot="1">
      <c r="A373" s="6"/>
      <c r="B373" s="6"/>
      <c r="C373" s="6"/>
      <c r="D373" s="481"/>
      <c r="E373" s="481"/>
      <c r="F373" s="24" t="s">
        <v>274</v>
      </c>
      <c r="G373" s="106"/>
      <c r="H373" s="92"/>
      <c r="I373" s="93"/>
      <c r="J373" s="319">
        <f>SUM(J369+J346+J344+J340+J337+J336+J335+J333+J332+J302+J261+J338+J259+J371+J278+J289+J357+J365)</f>
        <v>1867</v>
      </c>
      <c r="K373" s="186">
        <f>SUM(K369+K346+K344+K340+K338+K337+K336+K335+K333+K332+K302+K261+K259+K371+K278+K289+K357+K365)</f>
        <v>2542.473</v>
      </c>
      <c r="L373" s="545">
        <f>SUM(L371+L369+L357+L346+L344+L340+L338+L337+L336+L335+L333+L332+L302+L289+L278+L261+L259+L365)</f>
        <v>1747</v>
      </c>
      <c r="M373" s="388">
        <f>SUM(M331+M329+M327+M323+M317+M313+M307+M303+M301+M299+M295+M372+M289+M278+M272+M267+M266+M264+M263+M259+M265+M357+M365)</f>
        <v>9492</v>
      </c>
      <c r="N373" s="537">
        <f>SUM(N331+N329+N327+N323+N317+N313+N307+N303+N301+N299+N295+N372+N289+N278+N272+N267+N266+N264+N263+N259+N265+N357+N365)</f>
        <v>8255.046800000002</v>
      </c>
      <c r="O373" s="306">
        <f>SUM(O372+O331+O329+O327+O323+O317+O313+O307+O303+O301+O299+O295+O289+O278+O272+O267+O266+O265+O264+O263+O259)</f>
        <v>8141</v>
      </c>
    </row>
    <row r="374" spans="1:15" ht="4.5" customHeight="1" thickBot="1">
      <c r="A374" s="5"/>
      <c r="B374" s="5"/>
      <c r="C374" s="5"/>
      <c r="D374" s="333"/>
      <c r="E374" s="333"/>
      <c r="F374" s="14"/>
      <c r="H374" s="15"/>
      <c r="J374" s="81"/>
      <c r="K374" s="165"/>
      <c r="L374" s="182"/>
      <c r="M374" s="81"/>
      <c r="N374" s="165"/>
      <c r="O374" s="298"/>
    </row>
    <row r="375" spans="1:15" ht="13.5" thickBot="1">
      <c r="A375" s="7">
        <v>4</v>
      </c>
      <c r="B375" s="7"/>
      <c r="C375" s="7"/>
      <c r="D375" s="328"/>
      <c r="E375" s="328"/>
      <c r="F375" s="16" t="s">
        <v>275</v>
      </c>
      <c r="H375" s="10"/>
      <c r="J375" s="81"/>
      <c r="K375" s="165"/>
      <c r="L375" s="182"/>
      <c r="M375" s="81"/>
      <c r="N375" s="165"/>
      <c r="O375" s="298"/>
    </row>
    <row r="376" spans="1:15" ht="12.75">
      <c r="A376" s="87">
        <v>194</v>
      </c>
      <c r="B376" s="87">
        <v>1361</v>
      </c>
      <c r="C376" s="87"/>
      <c r="D376" s="228"/>
      <c r="E376" s="228"/>
      <c r="F376" s="149" t="s">
        <v>185</v>
      </c>
      <c r="G376" s="70"/>
      <c r="H376" s="355"/>
      <c r="I376" s="70"/>
      <c r="J376" s="301">
        <v>1</v>
      </c>
      <c r="K376" s="175">
        <v>0</v>
      </c>
      <c r="L376" s="301">
        <v>1</v>
      </c>
      <c r="M376" s="182"/>
      <c r="N376" s="165"/>
      <c r="O376" s="298"/>
    </row>
    <row r="377" spans="1:15" ht="3" customHeight="1">
      <c r="A377" s="254"/>
      <c r="B377" s="84"/>
      <c r="C377" s="84"/>
      <c r="D377" s="488"/>
      <c r="E377" s="488"/>
      <c r="F377" s="245"/>
      <c r="G377" s="14"/>
      <c r="H377" s="19"/>
      <c r="I377" s="14"/>
      <c r="J377" s="301"/>
      <c r="K377" s="196"/>
      <c r="L377" s="301"/>
      <c r="M377" s="182"/>
      <c r="N377" s="165"/>
      <c r="O377" s="298"/>
    </row>
    <row r="378" spans="1:15" ht="12.75">
      <c r="A378" s="87">
        <v>197</v>
      </c>
      <c r="B378" s="85">
        <v>2222</v>
      </c>
      <c r="C378" s="85">
        <v>6399</v>
      </c>
      <c r="D378" s="483"/>
      <c r="E378" s="488"/>
      <c r="F378" s="208" t="s">
        <v>688</v>
      </c>
      <c r="G378" s="14"/>
      <c r="H378" s="19"/>
      <c r="I378" s="14"/>
      <c r="J378" s="300">
        <v>1095</v>
      </c>
      <c r="K378" s="175">
        <v>1094.35</v>
      </c>
      <c r="L378" s="300">
        <v>0</v>
      </c>
      <c r="M378" s="182"/>
      <c r="N378" s="165"/>
      <c r="O378" s="298"/>
    </row>
    <row r="379" spans="1:15" ht="12.75">
      <c r="A379" s="87">
        <v>197</v>
      </c>
      <c r="B379" s="85">
        <v>5362</v>
      </c>
      <c r="C379" s="85">
        <v>6399</v>
      </c>
      <c r="D379" s="483"/>
      <c r="E379" s="488"/>
      <c r="F379" s="208" t="s">
        <v>41</v>
      </c>
      <c r="G379" s="14"/>
      <c r="H379" s="19"/>
      <c r="I379" s="14"/>
      <c r="J379" s="311"/>
      <c r="L379" s="311"/>
      <c r="M379" s="300">
        <v>-970</v>
      </c>
      <c r="N379" s="175">
        <v>2353.84</v>
      </c>
      <c r="O379" s="300">
        <f>-1500-940</f>
        <v>-2440</v>
      </c>
    </row>
    <row r="380" spans="1:15" ht="3" customHeight="1">
      <c r="A380" s="87"/>
      <c r="B380" s="76"/>
      <c r="C380" s="76"/>
      <c r="D380" s="483"/>
      <c r="E380" s="483"/>
      <c r="F380" s="250"/>
      <c r="H380" s="10"/>
      <c r="J380" s="300"/>
      <c r="K380" s="175"/>
      <c r="L380" s="300"/>
      <c r="M380" s="299"/>
      <c r="N380" s="173"/>
      <c r="O380" s="299"/>
    </row>
    <row r="381" spans="1:15" ht="12.75">
      <c r="A381" s="134">
        <v>198</v>
      </c>
      <c r="B381" s="30">
        <v>1122</v>
      </c>
      <c r="C381" s="30"/>
      <c r="D381" s="168"/>
      <c r="E381" s="168"/>
      <c r="F381" s="70" t="s">
        <v>200</v>
      </c>
      <c r="G381" s="11"/>
      <c r="H381" s="12"/>
      <c r="I381" s="117"/>
      <c r="J381" s="320">
        <v>21280</v>
      </c>
      <c r="K381" s="175">
        <v>21279.63</v>
      </c>
      <c r="L381" s="320">
        <v>21280</v>
      </c>
      <c r="M381" s="298"/>
      <c r="N381" s="165"/>
      <c r="O381" s="298"/>
    </row>
    <row r="382" spans="1:15" ht="12.75">
      <c r="A382" s="87">
        <v>198</v>
      </c>
      <c r="B382" s="30">
        <v>5362</v>
      </c>
      <c r="C382" s="26">
        <v>6409</v>
      </c>
      <c r="D382" s="168"/>
      <c r="E382" s="168"/>
      <c r="F382" s="70" t="s">
        <v>200</v>
      </c>
      <c r="G382" s="11"/>
      <c r="H382" s="12"/>
      <c r="I382" s="117"/>
      <c r="J382" s="244"/>
      <c r="K382" s="192"/>
      <c r="L382" s="244"/>
      <c r="M382" s="300">
        <v>21280</v>
      </c>
      <c r="N382" s="175">
        <v>21279.6</v>
      </c>
      <c r="O382" s="300">
        <v>21280</v>
      </c>
    </row>
    <row r="383" spans="1:15" ht="3" customHeight="1">
      <c r="A383" s="134"/>
      <c r="B383" s="30"/>
      <c r="C383" s="30"/>
      <c r="D383" s="168"/>
      <c r="E383" s="168"/>
      <c r="F383" s="70"/>
      <c r="G383" s="4"/>
      <c r="H383" s="9"/>
      <c r="I383" s="117"/>
      <c r="J383" s="244"/>
      <c r="K383" s="192"/>
      <c r="L383" s="244"/>
      <c r="M383" s="300"/>
      <c r="N383" s="175"/>
      <c r="O383" s="300"/>
    </row>
    <row r="384" spans="1:15" ht="12.75">
      <c r="A384" s="87">
        <v>199</v>
      </c>
      <c r="B384" s="30">
        <v>5362</v>
      </c>
      <c r="C384" s="26">
        <v>6409</v>
      </c>
      <c r="D384" s="168"/>
      <c r="E384" s="168"/>
      <c r="F384" s="70" t="s">
        <v>201</v>
      </c>
      <c r="H384" s="10"/>
      <c r="I384" s="25"/>
      <c r="J384" s="82"/>
      <c r="K384" s="167"/>
      <c r="L384" s="82"/>
      <c r="M384" s="300">
        <v>110</v>
      </c>
      <c r="N384" s="175">
        <v>104</v>
      </c>
      <c r="O384" s="300">
        <v>104</v>
      </c>
    </row>
    <row r="385" spans="1:15" ht="3" customHeight="1">
      <c r="A385" s="87"/>
      <c r="B385" s="30"/>
      <c r="C385" s="26"/>
      <c r="D385" s="168"/>
      <c r="E385" s="168"/>
      <c r="F385" s="70"/>
      <c r="H385" s="10"/>
      <c r="I385" s="4"/>
      <c r="J385" s="82"/>
      <c r="K385" s="167"/>
      <c r="L385" s="82"/>
      <c r="M385" s="300"/>
      <c r="N385" s="175"/>
      <c r="O385" s="300"/>
    </row>
    <row r="386" spans="1:15" ht="12.75">
      <c r="A386" s="87">
        <v>200</v>
      </c>
      <c r="B386" s="26">
        <v>5141</v>
      </c>
      <c r="C386" s="26">
        <v>6310</v>
      </c>
      <c r="D386" s="168"/>
      <c r="E386" s="168"/>
      <c r="F386" s="149" t="s">
        <v>60</v>
      </c>
      <c r="H386" s="10"/>
      <c r="I386" s="4"/>
      <c r="K386" s="167"/>
      <c r="L386" s="82"/>
      <c r="M386" s="299">
        <v>30</v>
      </c>
      <c r="N386" s="173">
        <v>27.034</v>
      </c>
      <c r="O386" s="299">
        <v>10</v>
      </c>
    </row>
    <row r="387" spans="1:15" ht="12.75">
      <c r="A387" s="87">
        <v>206</v>
      </c>
      <c r="B387" s="30">
        <v>5141</v>
      </c>
      <c r="C387" s="30">
        <v>6310</v>
      </c>
      <c r="D387" s="168"/>
      <c r="E387" s="168"/>
      <c r="F387" s="149" t="s">
        <v>85</v>
      </c>
      <c r="G387" s="4"/>
      <c r="H387" s="9"/>
      <c r="I387" s="4"/>
      <c r="J387" s="82"/>
      <c r="K387" s="167"/>
      <c r="L387" s="82"/>
      <c r="M387" s="299">
        <v>198</v>
      </c>
      <c r="N387" s="173">
        <v>137.865</v>
      </c>
      <c r="O387" s="299">
        <v>117</v>
      </c>
    </row>
    <row r="388" spans="1:15" ht="12.75">
      <c r="A388" s="87">
        <v>227</v>
      </c>
      <c r="B388" s="30">
        <v>5141</v>
      </c>
      <c r="C388" s="30">
        <v>6310</v>
      </c>
      <c r="D388" s="168"/>
      <c r="E388" s="168"/>
      <c r="F388" s="70" t="s">
        <v>86</v>
      </c>
      <c r="G388" s="4"/>
      <c r="H388" s="9"/>
      <c r="I388" s="4"/>
      <c r="J388" s="82"/>
      <c r="K388" s="167"/>
      <c r="L388" s="82"/>
      <c r="M388" s="299">
        <v>262</v>
      </c>
      <c r="N388" s="173">
        <v>211.848</v>
      </c>
      <c r="O388" s="299">
        <v>178</v>
      </c>
    </row>
    <row r="389" spans="1:15" ht="12.75">
      <c r="A389" s="87">
        <v>230</v>
      </c>
      <c r="B389" s="26">
        <v>5141</v>
      </c>
      <c r="C389" s="26">
        <v>6310</v>
      </c>
      <c r="D389" s="168"/>
      <c r="E389" s="168"/>
      <c r="F389" s="70" t="s">
        <v>82</v>
      </c>
      <c r="H389" s="10"/>
      <c r="I389" s="4"/>
      <c r="J389" s="82"/>
      <c r="K389" s="167"/>
      <c r="L389" s="82"/>
      <c r="M389" s="299">
        <v>86</v>
      </c>
      <c r="N389" s="173">
        <v>70.563</v>
      </c>
      <c r="O389" s="299">
        <v>34</v>
      </c>
    </row>
    <row r="390" spans="1:15" ht="12.75">
      <c r="A390" s="87">
        <v>231</v>
      </c>
      <c r="B390" s="26">
        <v>5141</v>
      </c>
      <c r="C390" s="26">
        <v>6310</v>
      </c>
      <c r="D390" s="168"/>
      <c r="E390" s="168"/>
      <c r="F390" s="70" t="s">
        <v>83</v>
      </c>
      <c r="G390" s="4"/>
      <c r="H390" s="9"/>
      <c r="I390" s="4"/>
      <c r="J390" s="82"/>
      <c r="K390" s="167"/>
      <c r="L390" s="82"/>
      <c r="M390" s="299">
        <v>117</v>
      </c>
      <c r="N390" s="173">
        <v>97.454</v>
      </c>
      <c r="O390" s="299">
        <v>47</v>
      </c>
    </row>
    <row r="391" spans="1:15" ht="12.75">
      <c r="A391" s="87">
        <v>240</v>
      </c>
      <c r="B391" s="26">
        <v>5141</v>
      </c>
      <c r="C391" s="26">
        <v>6310</v>
      </c>
      <c r="D391" s="168"/>
      <c r="E391" s="168"/>
      <c r="F391" s="70" t="s">
        <v>172</v>
      </c>
      <c r="G391" s="4"/>
      <c r="H391" s="9"/>
      <c r="I391" s="4"/>
      <c r="J391" s="82"/>
      <c r="K391" s="167"/>
      <c r="L391" s="82"/>
      <c r="M391" s="299">
        <v>209</v>
      </c>
      <c r="N391" s="173">
        <v>104.219</v>
      </c>
      <c r="O391" s="299">
        <v>129</v>
      </c>
    </row>
    <row r="392" spans="1:15" ht="12.75">
      <c r="A392" s="87"/>
      <c r="B392" s="30"/>
      <c r="C392" s="30"/>
      <c r="D392" s="168"/>
      <c r="E392" s="168"/>
      <c r="F392" s="70" t="s">
        <v>475</v>
      </c>
      <c r="G392" s="4"/>
      <c r="H392" s="9"/>
      <c r="I392" s="2"/>
      <c r="J392" s="110"/>
      <c r="K392" s="181"/>
      <c r="L392" s="110"/>
      <c r="M392" s="300">
        <f>SUM(M386:M391)</f>
        <v>902</v>
      </c>
      <c r="N392" s="175">
        <f>SUM(N386:N391)</f>
        <v>648.983</v>
      </c>
      <c r="O392" s="300">
        <f>SUM(O386:O391)</f>
        <v>515</v>
      </c>
    </row>
    <row r="393" spans="1:15" ht="2.25" customHeight="1">
      <c r="A393" s="87"/>
      <c r="B393" s="30"/>
      <c r="C393" s="30"/>
      <c r="D393" s="168"/>
      <c r="E393" s="168"/>
      <c r="F393" s="70"/>
      <c r="G393" s="4"/>
      <c r="H393" s="9"/>
      <c r="I393" s="4"/>
      <c r="J393" s="82"/>
      <c r="K393" s="167"/>
      <c r="L393" s="82"/>
      <c r="M393" s="299"/>
      <c r="N393" s="177"/>
      <c r="O393" s="300"/>
    </row>
    <row r="394" spans="1:15" ht="12.75">
      <c r="A394" s="87">
        <v>201</v>
      </c>
      <c r="B394" s="30">
        <v>5163</v>
      </c>
      <c r="C394" s="30">
        <v>6310</v>
      </c>
      <c r="D394" s="168"/>
      <c r="E394" s="168"/>
      <c r="F394" s="70" t="s">
        <v>277</v>
      </c>
      <c r="H394" s="10"/>
      <c r="I394" s="107"/>
      <c r="J394" s="82"/>
      <c r="K394" s="167"/>
      <c r="L394" s="82"/>
      <c r="M394" s="300">
        <v>320</v>
      </c>
      <c r="N394" s="175">
        <v>282.375</v>
      </c>
      <c r="O394" s="300">
        <v>320</v>
      </c>
    </row>
    <row r="395" spans="1:15" ht="12.75">
      <c r="A395" s="87">
        <v>202</v>
      </c>
      <c r="B395" s="30">
        <v>5166</v>
      </c>
      <c r="C395" s="30">
        <v>6409</v>
      </c>
      <c r="D395" s="168"/>
      <c r="E395" s="168"/>
      <c r="F395" s="70" t="s">
        <v>278</v>
      </c>
      <c r="H395" s="10"/>
      <c r="I395" s="52"/>
      <c r="J395" s="82"/>
      <c r="K395" s="167"/>
      <c r="L395" s="82"/>
      <c r="M395" s="300">
        <v>204</v>
      </c>
      <c r="N395" s="175">
        <v>204.2</v>
      </c>
      <c r="O395" s="300">
        <v>203</v>
      </c>
    </row>
    <row r="396" spans="1:15" ht="12.75">
      <c r="A396" s="87">
        <v>203</v>
      </c>
      <c r="B396" s="30">
        <v>5169</v>
      </c>
      <c r="C396" s="30">
        <v>6171</v>
      </c>
      <c r="D396" s="168"/>
      <c r="E396" s="168">
        <v>98216</v>
      </c>
      <c r="F396" s="149" t="s">
        <v>726</v>
      </c>
      <c r="H396" s="10"/>
      <c r="I396" s="50"/>
      <c r="J396" s="82"/>
      <c r="K396" s="167"/>
      <c r="L396" s="82"/>
      <c r="M396" s="300">
        <v>0</v>
      </c>
      <c r="N396" s="175">
        <v>31.775</v>
      </c>
      <c r="O396" s="300">
        <v>0</v>
      </c>
    </row>
    <row r="397" spans="1:15" ht="12.75">
      <c r="A397" s="87">
        <v>203</v>
      </c>
      <c r="B397" s="30">
        <v>5169</v>
      </c>
      <c r="C397" s="30">
        <v>6171</v>
      </c>
      <c r="D397" s="168"/>
      <c r="E397" s="168"/>
      <c r="F397" s="70" t="s">
        <v>279</v>
      </c>
      <c r="G397" s="135"/>
      <c r="H397" s="10"/>
      <c r="I397" s="50"/>
      <c r="J397" s="399"/>
      <c r="K397" s="167"/>
      <c r="L397" s="82"/>
      <c r="M397" s="300">
        <v>760</v>
      </c>
      <c r="N397" s="175">
        <v>758.21</v>
      </c>
      <c r="O397" s="300">
        <v>778</v>
      </c>
    </row>
    <row r="398" spans="1:15" ht="3" customHeight="1">
      <c r="A398" s="87"/>
      <c r="B398" s="30"/>
      <c r="C398" s="30"/>
      <c r="D398" s="168"/>
      <c r="E398" s="168"/>
      <c r="F398" s="70"/>
      <c r="G398" s="4"/>
      <c r="H398" s="10"/>
      <c r="I398" s="50"/>
      <c r="J398" s="82"/>
      <c r="K398" s="167"/>
      <c r="L398" s="82"/>
      <c r="M398" s="299"/>
      <c r="N398" s="175"/>
      <c r="O398" s="300"/>
    </row>
    <row r="399" spans="1:15" ht="12.75">
      <c r="A399" s="87">
        <v>204</v>
      </c>
      <c r="B399" s="30">
        <v>5169</v>
      </c>
      <c r="C399" s="26">
        <v>6171</v>
      </c>
      <c r="D399" s="168"/>
      <c r="E399" s="168"/>
      <c r="F399" s="62" t="s">
        <v>488</v>
      </c>
      <c r="H399" s="9"/>
      <c r="I399" s="107"/>
      <c r="J399" s="399"/>
      <c r="K399" s="167"/>
      <c r="L399" s="82"/>
      <c r="M399" s="299">
        <v>810</v>
      </c>
      <c r="N399" s="173">
        <v>702.72</v>
      </c>
      <c r="O399" s="299">
        <v>810</v>
      </c>
    </row>
    <row r="400" spans="1:15" ht="12.75">
      <c r="A400" s="87">
        <v>204</v>
      </c>
      <c r="B400" s="30">
        <v>5169</v>
      </c>
      <c r="C400" s="26">
        <v>6171</v>
      </c>
      <c r="D400" s="168"/>
      <c r="E400" s="168">
        <v>98216</v>
      </c>
      <c r="F400" s="151" t="s">
        <v>727</v>
      </c>
      <c r="H400" s="9"/>
      <c r="I400" s="4"/>
      <c r="J400" s="399"/>
      <c r="K400" s="167"/>
      <c r="L400" s="82"/>
      <c r="M400" s="299">
        <v>0</v>
      </c>
      <c r="N400" s="173">
        <v>31.775</v>
      </c>
      <c r="O400" s="299">
        <v>0</v>
      </c>
    </row>
    <row r="401" spans="1:15" ht="12.75">
      <c r="A401" s="87">
        <v>204</v>
      </c>
      <c r="B401" s="30">
        <v>5179</v>
      </c>
      <c r="C401" s="26">
        <v>6112</v>
      </c>
      <c r="D401" s="168"/>
      <c r="E401" s="168"/>
      <c r="F401" s="62" t="s">
        <v>32</v>
      </c>
      <c r="H401" s="9"/>
      <c r="I401" s="4"/>
      <c r="J401" s="399"/>
      <c r="K401" s="167"/>
      <c r="L401" s="82"/>
      <c r="M401" s="299">
        <v>39</v>
      </c>
      <c r="N401" s="173">
        <v>29.5</v>
      </c>
      <c r="O401" s="299">
        <v>39</v>
      </c>
    </row>
    <row r="402" spans="1:15" ht="12.75">
      <c r="A402" s="125">
        <v>204</v>
      </c>
      <c r="B402" s="126">
        <v>5499</v>
      </c>
      <c r="C402" s="101">
        <v>6171</v>
      </c>
      <c r="D402" s="169"/>
      <c r="E402" s="168"/>
      <c r="F402" s="104" t="s">
        <v>489</v>
      </c>
      <c r="J402" s="399"/>
      <c r="K402" s="165"/>
      <c r="L402" s="182"/>
      <c r="M402" s="299">
        <v>870</v>
      </c>
      <c r="N402" s="176">
        <v>714.5</v>
      </c>
      <c r="O402" s="299">
        <v>870</v>
      </c>
    </row>
    <row r="403" spans="1:15" ht="12.75">
      <c r="A403" s="125">
        <v>204</v>
      </c>
      <c r="B403" s="126">
        <v>5499</v>
      </c>
      <c r="C403" s="101">
        <v>6171</v>
      </c>
      <c r="D403" s="169"/>
      <c r="E403" s="168">
        <v>98216</v>
      </c>
      <c r="F403" s="246" t="s">
        <v>741</v>
      </c>
      <c r="J403" s="399"/>
      <c r="K403" s="165"/>
      <c r="L403" s="182"/>
      <c r="M403" s="299">
        <v>0</v>
      </c>
      <c r="N403" s="176">
        <v>33.5</v>
      </c>
      <c r="O403" s="299">
        <v>0</v>
      </c>
    </row>
    <row r="404" spans="1:15" ht="12.75">
      <c r="A404" s="125">
        <v>205</v>
      </c>
      <c r="B404" s="126">
        <v>5499</v>
      </c>
      <c r="C404" s="26">
        <v>6171</v>
      </c>
      <c r="D404" s="168"/>
      <c r="E404" s="168"/>
      <c r="F404" s="104" t="s">
        <v>490</v>
      </c>
      <c r="J404" s="182"/>
      <c r="K404" s="165"/>
      <c r="L404" s="182"/>
      <c r="M404" s="299">
        <v>40</v>
      </c>
      <c r="N404" s="173">
        <v>30</v>
      </c>
      <c r="O404" s="299">
        <v>40</v>
      </c>
    </row>
    <row r="405" spans="1:15" ht="12.75">
      <c r="A405" s="125">
        <v>204</v>
      </c>
      <c r="B405" s="126">
        <v>5194</v>
      </c>
      <c r="C405" s="26">
        <v>6171</v>
      </c>
      <c r="D405" s="168"/>
      <c r="E405" s="168"/>
      <c r="F405" s="67" t="s">
        <v>515</v>
      </c>
      <c r="J405" s="182"/>
      <c r="K405" s="165"/>
      <c r="L405" s="182"/>
      <c r="M405" s="299">
        <v>3</v>
      </c>
      <c r="N405" s="173">
        <v>0</v>
      </c>
      <c r="O405" s="299">
        <v>3</v>
      </c>
    </row>
    <row r="406" spans="1:17" ht="12.75">
      <c r="A406" s="125">
        <v>204</v>
      </c>
      <c r="B406" s="126"/>
      <c r="C406" s="126"/>
      <c r="D406" s="169"/>
      <c r="E406" s="168"/>
      <c r="F406" s="65" t="s">
        <v>61</v>
      </c>
      <c r="J406" s="182"/>
      <c r="K406" s="165"/>
      <c r="L406" s="182"/>
      <c r="M406" s="300">
        <f>SUM(M399:M405)</f>
        <v>1762</v>
      </c>
      <c r="N406" s="175">
        <f>SUM(N399:N405)</f>
        <v>1541.995</v>
      </c>
      <c r="O406" s="300">
        <f>SUM(O399:O405)</f>
        <v>1762</v>
      </c>
      <c r="Q406" s="161"/>
    </row>
    <row r="407" spans="1:15" ht="3" customHeight="1">
      <c r="A407" s="11"/>
      <c r="B407" s="11"/>
      <c r="C407" s="11"/>
      <c r="D407" s="170"/>
      <c r="E407" s="168"/>
      <c r="F407" s="11"/>
      <c r="J407" s="182"/>
      <c r="K407" s="165"/>
      <c r="L407" s="182"/>
      <c r="M407" s="299"/>
      <c r="N407" s="173"/>
      <c r="O407" s="300"/>
    </row>
    <row r="408" spans="1:15" ht="12.75" customHeight="1">
      <c r="A408" s="30">
        <v>207</v>
      </c>
      <c r="B408" s="30">
        <v>5192</v>
      </c>
      <c r="C408" s="30">
        <v>6171</v>
      </c>
      <c r="D408" s="168"/>
      <c r="E408" s="168"/>
      <c r="F408" s="11" t="s">
        <v>1042</v>
      </c>
      <c r="J408" s="182"/>
      <c r="K408" s="165"/>
      <c r="L408" s="182"/>
      <c r="M408" s="299">
        <v>2</v>
      </c>
      <c r="N408" s="173">
        <v>22.576</v>
      </c>
      <c r="O408" s="299">
        <v>2</v>
      </c>
    </row>
    <row r="409" spans="1:15" ht="12.75" customHeight="1">
      <c r="A409" s="30">
        <v>207</v>
      </c>
      <c r="B409" s="30">
        <v>5149</v>
      </c>
      <c r="C409" s="30">
        <v>6310</v>
      </c>
      <c r="D409" s="168"/>
      <c r="E409" s="168"/>
      <c r="F409" s="11" t="s">
        <v>292</v>
      </c>
      <c r="J409" s="182"/>
      <c r="K409" s="165"/>
      <c r="L409" s="182"/>
      <c r="M409" s="299">
        <v>0</v>
      </c>
      <c r="N409" s="173">
        <v>1.57</v>
      </c>
      <c r="O409" s="299">
        <v>0</v>
      </c>
    </row>
    <row r="410" spans="1:15" ht="12.75" customHeight="1">
      <c r="A410" s="30">
        <v>207</v>
      </c>
      <c r="B410" s="30">
        <v>5365</v>
      </c>
      <c r="C410" s="30">
        <v>6409</v>
      </c>
      <c r="D410" s="168"/>
      <c r="E410" s="168"/>
      <c r="F410" s="11" t="s">
        <v>317</v>
      </c>
      <c r="J410" s="182"/>
      <c r="K410" s="165"/>
      <c r="L410" s="182"/>
      <c r="M410" s="299">
        <v>0</v>
      </c>
      <c r="N410" s="173">
        <v>1</v>
      </c>
      <c r="O410" s="299">
        <v>1</v>
      </c>
    </row>
    <row r="411" spans="1:15" ht="12.75">
      <c r="A411" s="26">
        <v>207</v>
      </c>
      <c r="B411" s="30">
        <v>5429</v>
      </c>
      <c r="C411" s="30">
        <v>6171</v>
      </c>
      <c r="D411" s="168"/>
      <c r="E411" s="168"/>
      <c r="F411" s="246" t="s">
        <v>508</v>
      </c>
      <c r="H411" s="10"/>
      <c r="I411" s="4"/>
      <c r="J411" s="82"/>
      <c r="K411" s="167"/>
      <c r="L411" s="82"/>
      <c r="M411" s="299">
        <v>2</v>
      </c>
      <c r="N411" s="173">
        <v>4</v>
      </c>
      <c r="O411" s="299">
        <v>2</v>
      </c>
    </row>
    <row r="412" spans="1:15" ht="12.75">
      <c r="A412" s="26">
        <v>207</v>
      </c>
      <c r="B412" s="30">
        <v>5499</v>
      </c>
      <c r="C412" s="30">
        <v>6171</v>
      </c>
      <c r="D412" s="168"/>
      <c r="E412" s="168"/>
      <c r="F412" s="67" t="s">
        <v>483</v>
      </c>
      <c r="H412" s="10"/>
      <c r="I412" s="4"/>
      <c r="J412" s="82"/>
      <c r="K412" s="167"/>
      <c r="L412" s="82"/>
      <c r="M412" s="299">
        <v>2</v>
      </c>
      <c r="N412" s="173">
        <v>0</v>
      </c>
      <c r="O412" s="299">
        <v>2</v>
      </c>
    </row>
    <row r="413" spans="1:15" ht="12.75">
      <c r="A413" s="134">
        <v>207</v>
      </c>
      <c r="B413" s="32"/>
      <c r="C413" s="32"/>
      <c r="D413" s="281"/>
      <c r="E413" s="281"/>
      <c r="F413" s="88" t="s">
        <v>382</v>
      </c>
      <c r="H413" s="10"/>
      <c r="I413" s="4"/>
      <c r="J413" s="82"/>
      <c r="K413" s="167"/>
      <c r="L413" s="82"/>
      <c r="M413" s="301">
        <f>SUM(M408:M412)</f>
        <v>6</v>
      </c>
      <c r="N413" s="195">
        <f>SUM(N408:N412)</f>
        <v>29.146</v>
      </c>
      <c r="O413" s="300">
        <f>SUM(O408:O412)</f>
        <v>7</v>
      </c>
    </row>
    <row r="414" spans="1:15" ht="3" customHeight="1">
      <c r="A414" s="11"/>
      <c r="B414" s="11"/>
      <c r="C414" s="11"/>
      <c r="D414" s="170"/>
      <c r="E414" s="168"/>
      <c r="F414" s="11"/>
      <c r="G414" s="11"/>
      <c r="H414" s="11"/>
      <c r="I414" s="11"/>
      <c r="J414" s="11"/>
      <c r="K414" s="11"/>
      <c r="L414" s="12"/>
      <c r="M414" s="12"/>
      <c r="N414" s="11"/>
      <c r="O414" s="641"/>
    </row>
    <row r="415" spans="1:15" ht="12.75">
      <c r="A415" s="85">
        <v>208</v>
      </c>
      <c r="B415" s="76">
        <v>1113</v>
      </c>
      <c r="C415" s="76"/>
      <c r="D415" s="483"/>
      <c r="E415" s="483"/>
      <c r="F415" s="208" t="s">
        <v>486</v>
      </c>
      <c r="G415" s="61"/>
      <c r="H415" s="28"/>
      <c r="I415" s="419"/>
      <c r="J415" s="314">
        <v>1960</v>
      </c>
      <c r="K415" s="209">
        <v>1635.469</v>
      </c>
      <c r="L415" s="314">
        <v>3805</v>
      </c>
      <c r="M415" s="436"/>
      <c r="N415" s="165"/>
      <c r="O415" s="298"/>
    </row>
    <row r="416" spans="1:15" ht="12.75">
      <c r="A416" s="26">
        <v>210</v>
      </c>
      <c r="B416" s="30">
        <v>1111</v>
      </c>
      <c r="C416" s="30"/>
      <c r="D416" s="168"/>
      <c r="E416" s="168"/>
      <c r="F416" s="151" t="s">
        <v>484</v>
      </c>
      <c r="G416" s="11"/>
      <c r="H416" s="12"/>
      <c r="I416" s="11"/>
      <c r="J416" s="314">
        <v>24390</v>
      </c>
      <c r="K416" s="173">
        <v>19938.77</v>
      </c>
      <c r="L416" s="314">
        <v>27104</v>
      </c>
      <c r="M416" s="436"/>
      <c r="N416" s="165"/>
      <c r="O416" s="298"/>
    </row>
    <row r="417" spans="1:15" ht="12.75">
      <c r="A417" s="85">
        <v>211</v>
      </c>
      <c r="B417" s="76">
        <v>1112</v>
      </c>
      <c r="C417" s="76"/>
      <c r="D417" s="483"/>
      <c r="E417" s="483"/>
      <c r="F417" s="208" t="s">
        <v>485</v>
      </c>
      <c r="G417" s="61"/>
      <c r="H417" s="28"/>
      <c r="J417" s="314">
        <v>2800</v>
      </c>
      <c r="K417" s="209">
        <v>2508.424</v>
      </c>
      <c r="L417" s="314">
        <v>2200</v>
      </c>
      <c r="M417" s="436"/>
      <c r="N417" s="165"/>
      <c r="O417" s="298"/>
    </row>
    <row r="418" spans="1:15" ht="12.75">
      <c r="A418" s="26">
        <v>212</v>
      </c>
      <c r="B418" s="30">
        <v>1121</v>
      </c>
      <c r="C418" s="30"/>
      <c r="D418" s="168"/>
      <c r="E418" s="168"/>
      <c r="F418" s="271" t="s">
        <v>280</v>
      </c>
      <c r="G418" s="11"/>
      <c r="H418" s="12"/>
      <c r="J418" s="314">
        <v>25000</v>
      </c>
      <c r="K418" s="173">
        <v>22245.566</v>
      </c>
      <c r="L418" s="314">
        <v>21543</v>
      </c>
      <c r="M418" s="436"/>
      <c r="N418" s="165"/>
      <c r="O418" s="298"/>
    </row>
    <row r="419" spans="1:15" ht="12.75">
      <c r="A419" s="26">
        <v>213</v>
      </c>
      <c r="B419" s="30">
        <v>1211</v>
      </c>
      <c r="C419" s="30"/>
      <c r="D419" s="168"/>
      <c r="E419" s="168"/>
      <c r="F419" s="271" t="s">
        <v>281</v>
      </c>
      <c r="G419" s="11"/>
      <c r="H419" s="12"/>
      <c r="J419" s="314">
        <v>53000</v>
      </c>
      <c r="K419" s="173">
        <v>41631.751</v>
      </c>
      <c r="L419" s="314">
        <v>53790</v>
      </c>
      <c r="M419" s="436"/>
      <c r="N419" s="165"/>
      <c r="O419" s="298"/>
    </row>
    <row r="420" spans="1:15" ht="12.75">
      <c r="A420" s="26">
        <v>214</v>
      </c>
      <c r="B420" s="30">
        <v>1511</v>
      </c>
      <c r="C420" s="30"/>
      <c r="D420" s="168"/>
      <c r="E420" s="168"/>
      <c r="F420" s="271" t="s">
        <v>282</v>
      </c>
      <c r="G420" s="11"/>
      <c r="H420" s="12"/>
      <c r="J420" s="314">
        <v>16000</v>
      </c>
      <c r="K420" s="173">
        <v>10884.159</v>
      </c>
      <c r="L420" s="314">
        <v>16298</v>
      </c>
      <c r="M420" s="513"/>
      <c r="N420" s="165"/>
      <c r="O420" s="298"/>
    </row>
    <row r="421" spans="1:15" ht="12.75">
      <c r="A421" s="87"/>
      <c r="B421" s="30"/>
      <c r="C421" s="30"/>
      <c r="D421" s="168"/>
      <c r="E421" s="168"/>
      <c r="F421" s="70" t="s">
        <v>202</v>
      </c>
      <c r="G421" s="11"/>
      <c r="H421" s="12"/>
      <c r="J421" s="300">
        <f>SUM(J415:J420)</f>
        <v>123150</v>
      </c>
      <c r="K421" s="175">
        <f>SUM(K415:K420)</f>
        <v>98844.139</v>
      </c>
      <c r="L421" s="643">
        <f>SUM(L415:L420)</f>
        <v>124740</v>
      </c>
      <c r="M421" s="390"/>
      <c r="N421" s="396"/>
      <c r="O421" s="298"/>
    </row>
    <row r="422" spans="1:15" ht="3" customHeight="1">
      <c r="A422" s="87"/>
      <c r="B422" s="30"/>
      <c r="C422" s="30"/>
      <c r="D422" s="168"/>
      <c r="E422" s="168"/>
      <c r="F422" s="70"/>
      <c r="G422" s="11"/>
      <c r="H422" s="12"/>
      <c r="J422" s="300"/>
      <c r="K422" s="175"/>
      <c r="L422" s="320"/>
      <c r="M422" s="390"/>
      <c r="N422" s="396"/>
      <c r="O422" s="298"/>
    </row>
    <row r="423" spans="1:15" ht="13.5" customHeight="1">
      <c r="A423" s="87">
        <v>215</v>
      </c>
      <c r="B423" s="30">
        <v>1122</v>
      </c>
      <c r="C423" s="30"/>
      <c r="D423" s="168"/>
      <c r="E423" s="168"/>
      <c r="F423" s="70" t="s">
        <v>441</v>
      </c>
      <c r="G423" s="11"/>
      <c r="H423" s="12"/>
      <c r="J423" s="320">
        <v>180</v>
      </c>
      <c r="K423" s="175">
        <v>180.36</v>
      </c>
      <c r="L423" s="320">
        <v>0</v>
      </c>
      <c r="M423" s="390"/>
      <c r="N423" s="396"/>
      <c r="O423" s="298"/>
    </row>
    <row r="424" spans="1:15" ht="12.75">
      <c r="A424" s="87">
        <v>216</v>
      </c>
      <c r="B424" s="30">
        <v>1342</v>
      </c>
      <c r="C424" s="30"/>
      <c r="D424" s="168"/>
      <c r="E424" s="168"/>
      <c r="F424" s="149" t="s">
        <v>383</v>
      </c>
      <c r="G424" s="11"/>
      <c r="H424" s="12"/>
      <c r="J424" s="320">
        <v>3000</v>
      </c>
      <c r="K424" s="175">
        <v>2852.68</v>
      </c>
      <c r="L424" s="320">
        <v>3000</v>
      </c>
      <c r="M424" s="390"/>
      <c r="N424" s="165"/>
      <c r="O424" s="298"/>
    </row>
    <row r="425" spans="1:15" ht="12.75">
      <c r="A425" s="87">
        <v>217</v>
      </c>
      <c r="B425" s="30">
        <v>1345</v>
      </c>
      <c r="C425" s="30"/>
      <c r="D425" s="168"/>
      <c r="E425" s="168"/>
      <c r="F425" s="70" t="s">
        <v>384</v>
      </c>
      <c r="G425" s="11"/>
      <c r="H425" s="28"/>
      <c r="J425" s="320">
        <v>1300</v>
      </c>
      <c r="K425" s="175">
        <v>1290.3</v>
      </c>
      <c r="L425" s="320">
        <v>1300</v>
      </c>
      <c r="M425" s="513"/>
      <c r="N425" s="165"/>
      <c r="O425" s="298"/>
    </row>
    <row r="426" spans="1:15" ht="12.75">
      <c r="A426" s="87">
        <v>218</v>
      </c>
      <c r="B426" s="30">
        <v>1341</v>
      </c>
      <c r="C426" s="30"/>
      <c r="D426" s="168"/>
      <c r="E426" s="168"/>
      <c r="F426" s="70" t="s">
        <v>385</v>
      </c>
      <c r="G426" s="11"/>
      <c r="H426" s="28"/>
      <c r="J426" s="320">
        <v>630</v>
      </c>
      <c r="K426" s="175">
        <v>566.6</v>
      </c>
      <c r="L426" s="320">
        <v>640</v>
      </c>
      <c r="M426" s="182"/>
      <c r="N426" s="165"/>
      <c r="O426" s="298"/>
    </row>
    <row r="427" spans="1:15" ht="12.75">
      <c r="A427" s="87">
        <v>219</v>
      </c>
      <c r="B427" s="30">
        <v>1344</v>
      </c>
      <c r="C427" s="30"/>
      <c r="D427" s="168"/>
      <c r="E427" s="168"/>
      <c r="F427" s="70" t="s">
        <v>386</v>
      </c>
      <c r="G427" s="11"/>
      <c r="H427" s="12"/>
      <c r="J427" s="320">
        <v>2680</v>
      </c>
      <c r="K427" s="175">
        <v>2490.511</v>
      </c>
      <c r="L427" s="320">
        <v>2500</v>
      </c>
      <c r="M427" s="182"/>
      <c r="N427" s="165"/>
      <c r="O427" s="298"/>
    </row>
    <row r="428" spans="1:15" ht="12.75">
      <c r="A428" s="87">
        <v>220</v>
      </c>
      <c r="B428" s="30">
        <v>1361</v>
      </c>
      <c r="C428" s="30"/>
      <c r="D428" s="168"/>
      <c r="E428" s="168"/>
      <c r="F428" s="70" t="s">
        <v>62</v>
      </c>
      <c r="G428" s="11"/>
      <c r="H428" s="12"/>
      <c r="I428" s="11"/>
      <c r="J428" s="320">
        <v>21</v>
      </c>
      <c r="K428" s="175">
        <v>11.9</v>
      </c>
      <c r="L428" s="320">
        <v>21</v>
      </c>
      <c r="M428" s="182"/>
      <c r="N428" s="165"/>
      <c r="O428" s="298"/>
    </row>
    <row r="429" spans="1:15" ht="12.75">
      <c r="A429" s="87">
        <v>221</v>
      </c>
      <c r="B429" s="30">
        <v>1337</v>
      </c>
      <c r="C429" s="30"/>
      <c r="D429" s="168"/>
      <c r="E429" s="168"/>
      <c r="F429" s="70" t="s">
        <v>387</v>
      </c>
      <c r="G429" s="11"/>
      <c r="H429" s="12"/>
      <c r="I429" s="11"/>
      <c r="J429" s="320">
        <v>6300</v>
      </c>
      <c r="K429" s="175">
        <v>6011.5</v>
      </c>
      <c r="L429" s="320">
        <v>6300</v>
      </c>
      <c r="M429" s="390"/>
      <c r="N429" s="165"/>
      <c r="O429" s="298"/>
    </row>
    <row r="430" spans="1:15" ht="12.75">
      <c r="A430" s="87">
        <v>222</v>
      </c>
      <c r="B430" s="30">
        <v>4112</v>
      </c>
      <c r="C430" s="30"/>
      <c r="D430" s="168"/>
      <c r="E430" s="168"/>
      <c r="F430" s="70" t="s">
        <v>528</v>
      </c>
      <c r="G430" s="11"/>
      <c r="H430" s="12"/>
      <c r="J430" s="320">
        <v>30540</v>
      </c>
      <c r="K430" s="175">
        <v>25450.33</v>
      </c>
      <c r="L430" s="320">
        <v>25225</v>
      </c>
      <c r="M430" s="182"/>
      <c r="N430" s="165"/>
      <c r="O430" s="298"/>
    </row>
    <row r="431" spans="1:15" ht="2.25" customHeight="1">
      <c r="A431" s="30"/>
      <c r="B431" s="115"/>
      <c r="C431" s="115"/>
      <c r="D431" s="168"/>
      <c r="E431" s="168"/>
      <c r="F431" s="11"/>
      <c r="G431" s="11"/>
      <c r="H431" s="28"/>
      <c r="J431" s="300"/>
      <c r="K431" s="173"/>
      <c r="L431" s="320"/>
      <c r="M431" s="182"/>
      <c r="N431" s="165"/>
      <c r="O431" s="298"/>
    </row>
    <row r="432" spans="1:15" ht="12.75">
      <c r="A432" s="26">
        <v>224</v>
      </c>
      <c r="B432" s="30">
        <v>2324</v>
      </c>
      <c r="C432" s="30">
        <v>6171</v>
      </c>
      <c r="D432" s="168"/>
      <c r="E432" s="168"/>
      <c r="F432" s="11" t="s">
        <v>388</v>
      </c>
      <c r="G432" s="11"/>
      <c r="H432" s="28"/>
      <c r="J432" s="299">
        <v>1</v>
      </c>
      <c r="K432" s="173">
        <v>10.71</v>
      </c>
      <c r="L432" s="314">
        <v>1</v>
      </c>
      <c r="M432" s="182"/>
      <c r="N432" s="165"/>
      <c r="O432" s="298"/>
    </row>
    <row r="433" spans="1:15" ht="12.75">
      <c r="A433" s="26">
        <v>224</v>
      </c>
      <c r="B433" s="30">
        <v>2329</v>
      </c>
      <c r="C433" s="30">
        <v>6171</v>
      </c>
      <c r="D433" s="168"/>
      <c r="E433" s="168"/>
      <c r="F433" s="11" t="s">
        <v>389</v>
      </c>
      <c r="G433" s="11"/>
      <c r="H433" s="28"/>
      <c r="J433" s="299">
        <v>1</v>
      </c>
      <c r="K433" s="173">
        <v>14.67</v>
      </c>
      <c r="L433" s="314">
        <v>1</v>
      </c>
      <c r="M433" s="182"/>
      <c r="N433" s="165"/>
      <c r="O433" s="298"/>
    </row>
    <row r="434" spans="1:15" ht="12.75">
      <c r="A434" s="87">
        <v>224</v>
      </c>
      <c r="B434" s="30"/>
      <c r="C434" s="30"/>
      <c r="D434" s="168"/>
      <c r="E434" s="168"/>
      <c r="F434" s="70" t="s">
        <v>283</v>
      </c>
      <c r="G434" s="11"/>
      <c r="H434" s="28"/>
      <c r="J434" s="300">
        <f>SUM(J432:J433)</f>
        <v>2</v>
      </c>
      <c r="K434" s="175">
        <f>SUM(K432:K433)</f>
        <v>25.380000000000003</v>
      </c>
      <c r="L434" s="320">
        <f>SUM(L432:L433)</f>
        <v>2</v>
      </c>
      <c r="M434" s="182"/>
      <c r="N434" s="165"/>
      <c r="O434" s="298"/>
    </row>
    <row r="435" spans="1:15" ht="2.25" customHeight="1">
      <c r="A435" s="134"/>
      <c r="B435" s="32"/>
      <c r="C435" s="32"/>
      <c r="D435" s="281"/>
      <c r="E435" s="281"/>
      <c r="F435" s="80"/>
      <c r="G435" s="4"/>
      <c r="H435" s="48"/>
      <c r="J435" s="300"/>
      <c r="K435" s="175"/>
      <c r="L435" s="320"/>
      <c r="M435" s="82"/>
      <c r="N435" s="167"/>
      <c r="O435" s="307"/>
    </row>
    <row r="436" spans="1:15" ht="12.75">
      <c r="A436" s="87">
        <v>228</v>
      </c>
      <c r="B436" s="30">
        <v>2141</v>
      </c>
      <c r="C436" s="30">
        <v>6310</v>
      </c>
      <c r="D436" s="168"/>
      <c r="E436" s="168"/>
      <c r="F436" s="70" t="s">
        <v>340</v>
      </c>
      <c r="G436" s="11"/>
      <c r="H436" s="12"/>
      <c r="I436" s="11"/>
      <c r="J436" s="320">
        <v>114</v>
      </c>
      <c r="K436" s="175">
        <v>41.489</v>
      </c>
      <c r="L436" s="320">
        <v>50</v>
      </c>
      <c r="M436" s="390"/>
      <c r="N436" s="165"/>
      <c r="O436" s="298"/>
    </row>
    <row r="437" spans="1:15" ht="12.75">
      <c r="A437" s="87">
        <v>239</v>
      </c>
      <c r="B437" s="30">
        <v>2212</v>
      </c>
      <c r="C437" s="30">
        <v>6409</v>
      </c>
      <c r="D437" s="168"/>
      <c r="E437" s="168"/>
      <c r="F437" s="70" t="s">
        <v>551</v>
      </c>
      <c r="G437" s="11"/>
      <c r="H437" s="12"/>
      <c r="I437" s="11"/>
      <c r="J437" s="301">
        <v>1</v>
      </c>
      <c r="K437" s="195">
        <v>0</v>
      </c>
      <c r="L437" s="301">
        <v>0</v>
      </c>
      <c r="M437" s="182"/>
      <c r="N437" s="165"/>
      <c r="O437" s="298"/>
    </row>
    <row r="438" spans="1:15" ht="2.25" customHeight="1">
      <c r="A438" s="84"/>
      <c r="B438" s="76"/>
      <c r="C438" s="76"/>
      <c r="D438" s="483"/>
      <c r="E438" s="483"/>
      <c r="F438" s="71"/>
      <c r="G438" s="4"/>
      <c r="H438" s="291"/>
      <c r="I438" s="4"/>
      <c r="J438" s="300"/>
      <c r="K438" s="175"/>
      <c r="L438" s="300"/>
      <c r="M438" s="172"/>
      <c r="N438" s="173"/>
      <c r="O438" s="299"/>
    </row>
    <row r="439" spans="1:15" ht="12.75">
      <c r="A439" s="85">
        <v>245</v>
      </c>
      <c r="B439" s="76">
        <v>5366</v>
      </c>
      <c r="C439" s="76">
        <v>6402</v>
      </c>
      <c r="D439" s="483"/>
      <c r="E439" s="483">
        <v>13235</v>
      </c>
      <c r="F439" s="63" t="s">
        <v>600</v>
      </c>
      <c r="H439" s="291"/>
      <c r="J439" s="311"/>
      <c r="K439" s="192"/>
      <c r="L439" s="311"/>
      <c r="M439" s="576">
        <v>598</v>
      </c>
      <c r="N439" s="209">
        <v>598</v>
      </c>
      <c r="O439" s="314">
        <v>0</v>
      </c>
    </row>
    <row r="440" spans="1:15" ht="12.75">
      <c r="A440" s="26">
        <v>245</v>
      </c>
      <c r="B440" s="30">
        <v>5366</v>
      </c>
      <c r="C440" s="30">
        <v>6402</v>
      </c>
      <c r="D440" s="168"/>
      <c r="E440" s="168">
        <v>13306</v>
      </c>
      <c r="F440" s="62" t="s">
        <v>601</v>
      </c>
      <c r="H440" s="291"/>
      <c r="J440" s="311"/>
      <c r="K440" s="192"/>
      <c r="L440" s="311"/>
      <c r="M440" s="172">
        <v>1123</v>
      </c>
      <c r="N440" s="173">
        <v>1122.796</v>
      </c>
      <c r="O440" s="299">
        <v>0</v>
      </c>
    </row>
    <row r="441" spans="1:15" ht="12.75">
      <c r="A441" s="26">
        <v>245</v>
      </c>
      <c r="B441" s="30">
        <v>5366</v>
      </c>
      <c r="C441" s="30">
        <v>6402</v>
      </c>
      <c r="D441" s="168"/>
      <c r="E441" s="168">
        <v>14004</v>
      </c>
      <c r="F441" s="62" t="s">
        <v>602</v>
      </c>
      <c r="H441" s="291"/>
      <c r="J441" s="311"/>
      <c r="K441" s="192"/>
      <c r="L441" s="311"/>
      <c r="M441" s="172">
        <v>5</v>
      </c>
      <c r="N441" s="173">
        <v>4.74</v>
      </c>
      <c r="O441" s="299">
        <v>0</v>
      </c>
    </row>
    <row r="442" spans="1:15" ht="12.75">
      <c r="A442" s="26">
        <v>245</v>
      </c>
      <c r="B442" s="30">
        <v>2223</v>
      </c>
      <c r="C442" s="30">
        <v>6402</v>
      </c>
      <c r="D442" s="168"/>
      <c r="E442" s="168">
        <v>98348</v>
      </c>
      <c r="F442" s="62" t="s">
        <v>669</v>
      </c>
      <c r="H442" s="291"/>
      <c r="J442" s="299">
        <v>26</v>
      </c>
      <c r="K442" s="173">
        <v>25.979</v>
      </c>
      <c r="L442" s="299">
        <v>0</v>
      </c>
      <c r="M442" s="82"/>
      <c r="N442" s="167"/>
      <c r="O442" s="307"/>
    </row>
    <row r="443" spans="1:15" ht="12.75">
      <c r="A443" s="87">
        <v>245</v>
      </c>
      <c r="B443" s="30"/>
      <c r="C443" s="30"/>
      <c r="D443" s="168"/>
      <c r="E443" s="168"/>
      <c r="F443" s="70" t="s">
        <v>599</v>
      </c>
      <c r="H443" s="291"/>
      <c r="J443" s="300">
        <f>SUM(J442)</f>
        <v>26</v>
      </c>
      <c r="K443" s="175">
        <f>SUM(K442)</f>
        <v>25.979</v>
      </c>
      <c r="L443" s="300">
        <f>SUM(L442)</f>
        <v>0</v>
      </c>
      <c r="M443" s="174">
        <f>SUM(M439:M441)</f>
        <v>1726</v>
      </c>
      <c r="N443" s="175">
        <f>SUM(N439:N441)</f>
        <v>1725.536</v>
      </c>
      <c r="O443" s="300">
        <f>SUM(O439:O442)</f>
        <v>0</v>
      </c>
    </row>
    <row r="444" spans="1:15" ht="13.5" customHeight="1">
      <c r="A444" s="89">
        <v>247</v>
      </c>
      <c r="B444" s="32">
        <v>5363</v>
      </c>
      <c r="C444" s="32">
        <v>6409</v>
      </c>
      <c r="D444" s="281"/>
      <c r="E444" s="281"/>
      <c r="F444" s="80" t="s">
        <v>926</v>
      </c>
      <c r="H444" s="291"/>
      <c r="J444" s="311"/>
      <c r="K444" s="192"/>
      <c r="L444" s="311"/>
      <c r="M444" s="174">
        <v>127</v>
      </c>
      <c r="N444" s="175">
        <v>126.798</v>
      </c>
      <c r="O444" s="300">
        <v>0</v>
      </c>
    </row>
    <row r="445" spans="1:15" ht="12.75" customHeight="1">
      <c r="A445" s="89">
        <v>248</v>
      </c>
      <c r="B445" s="32">
        <v>5901</v>
      </c>
      <c r="C445" s="32">
        <v>6310</v>
      </c>
      <c r="D445" s="281"/>
      <c r="E445" s="281"/>
      <c r="F445" s="199" t="s">
        <v>1015</v>
      </c>
      <c r="H445" s="291"/>
      <c r="J445" s="311"/>
      <c r="K445" s="192"/>
      <c r="L445" s="311"/>
      <c r="M445" s="174">
        <v>1230</v>
      </c>
      <c r="N445" s="175">
        <v>0</v>
      </c>
      <c r="O445" s="300">
        <v>0</v>
      </c>
    </row>
    <row r="446" spans="1:15" ht="2.25" customHeight="1">
      <c r="A446" s="89"/>
      <c r="B446" s="32"/>
      <c r="C446" s="32"/>
      <c r="D446" s="281"/>
      <c r="E446" s="281"/>
      <c r="F446" s="199"/>
      <c r="H446" s="291"/>
      <c r="J446" s="311"/>
      <c r="K446" s="192"/>
      <c r="L446" s="311"/>
      <c r="M446" s="174"/>
      <c r="N446" s="175"/>
      <c r="O446" s="300"/>
    </row>
    <row r="447" spans="1:15" ht="12.75">
      <c r="A447" s="487">
        <v>5031</v>
      </c>
      <c r="B447" s="30">
        <v>5321</v>
      </c>
      <c r="C447" s="30">
        <v>6409</v>
      </c>
      <c r="D447" s="168"/>
      <c r="E447" s="168"/>
      <c r="F447" s="170" t="s">
        <v>166</v>
      </c>
      <c r="G447" s="4"/>
      <c r="H447" s="291"/>
      <c r="I447" s="4"/>
      <c r="J447" s="311"/>
      <c r="K447" s="192"/>
      <c r="L447" s="311"/>
      <c r="M447" s="299">
        <v>50</v>
      </c>
      <c r="N447" s="201">
        <v>50</v>
      </c>
      <c r="O447" s="299">
        <v>0</v>
      </c>
    </row>
    <row r="448" spans="1:15" ht="12.75">
      <c r="A448" s="27">
        <v>246</v>
      </c>
      <c r="B448" s="30">
        <v>5222</v>
      </c>
      <c r="C448" s="30">
        <v>4349</v>
      </c>
      <c r="D448" s="168"/>
      <c r="E448" s="168"/>
      <c r="F448" s="151" t="s">
        <v>1033</v>
      </c>
      <c r="G448" s="4"/>
      <c r="H448" s="291"/>
      <c r="I448" s="4"/>
      <c r="J448" s="311"/>
      <c r="K448" s="192"/>
      <c r="L448" s="311"/>
      <c r="M448" s="299">
        <v>15</v>
      </c>
      <c r="N448" s="201">
        <v>15</v>
      </c>
      <c r="O448" s="299">
        <v>15</v>
      </c>
    </row>
    <row r="449" spans="1:15" ht="12.75">
      <c r="A449" s="27">
        <v>246</v>
      </c>
      <c r="B449" s="30">
        <v>5212</v>
      </c>
      <c r="C449" s="30">
        <v>3399</v>
      </c>
      <c r="D449" s="168"/>
      <c r="E449" s="168"/>
      <c r="F449" s="151" t="s">
        <v>6</v>
      </c>
      <c r="G449" s="4"/>
      <c r="H449" s="291"/>
      <c r="I449" s="4"/>
      <c r="J449" s="311"/>
      <c r="K449" s="192"/>
      <c r="L449" s="311"/>
      <c r="M449" s="299">
        <v>10</v>
      </c>
      <c r="N449" s="201">
        <v>0</v>
      </c>
      <c r="O449" s="299">
        <v>10</v>
      </c>
    </row>
    <row r="450" spans="1:15" ht="12.75">
      <c r="A450" s="27">
        <v>246</v>
      </c>
      <c r="B450" s="30">
        <v>5222</v>
      </c>
      <c r="C450" s="30">
        <v>3429</v>
      </c>
      <c r="D450" s="168"/>
      <c r="E450" s="168"/>
      <c r="F450" s="151" t="s">
        <v>829</v>
      </c>
      <c r="G450" s="4"/>
      <c r="H450" s="291"/>
      <c r="I450" s="4"/>
      <c r="J450" s="311"/>
      <c r="K450" s="192"/>
      <c r="L450" s="311"/>
      <c r="M450" s="299">
        <v>17</v>
      </c>
      <c r="N450" s="201">
        <v>17</v>
      </c>
      <c r="O450" s="299">
        <v>10</v>
      </c>
    </row>
    <row r="451" spans="1:15" ht="12.75">
      <c r="A451" s="27">
        <v>246</v>
      </c>
      <c r="B451" s="30">
        <v>5223</v>
      </c>
      <c r="C451" s="30">
        <v>3399</v>
      </c>
      <c r="D451" s="168"/>
      <c r="E451" s="168"/>
      <c r="F451" s="151" t="s">
        <v>5</v>
      </c>
      <c r="G451" s="4"/>
      <c r="H451" s="291"/>
      <c r="I451" s="4"/>
      <c r="J451" s="311"/>
      <c r="K451" s="192"/>
      <c r="L451" s="311"/>
      <c r="M451" s="299">
        <v>15</v>
      </c>
      <c r="N451" s="173">
        <v>15</v>
      </c>
      <c r="O451" s="299">
        <v>15</v>
      </c>
    </row>
    <row r="452" spans="1:15" ht="12.75">
      <c r="A452" s="75">
        <v>246</v>
      </c>
      <c r="B452" s="30"/>
      <c r="C452" s="30"/>
      <c r="D452" s="168"/>
      <c r="E452" s="168"/>
      <c r="F452" s="149" t="s">
        <v>26</v>
      </c>
      <c r="G452" s="4"/>
      <c r="H452" s="291"/>
      <c r="I452" s="4"/>
      <c r="J452" s="311"/>
      <c r="K452" s="192"/>
      <c r="L452" s="311"/>
      <c r="M452" s="300">
        <f>SUM(M447:M451)</f>
        <v>107</v>
      </c>
      <c r="N452" s="175">
        <f>SUM(N447:N451)</f>
        <v>97</v>
      </c>
      <c r="O452" s="300">
        <f>SUM(O447:O451)</f>
        <v>50</v>
      </c>
    </row>
    <row r="453" spans="1:15" ht="3" customHeight="1">
      <c r="A453" s="75"/>
      <c r="B453" s="30"/>
      <c r="C453" s="30"/>
      <c r="D453" s="168"/>
      <c r="E453" s="168"/>
      <c r="F453" s="149"/>
      <c r="G453" s="4"/>
      <c r="H453" s="291"/>
      <c r="I453" s="4"/>
      <c r="J453" s="300"/>
      <c r="K453" s="175"/>
      <c r="L453" s="639"/>
      <c r="M453" s="300"/>
      <c r="N453" s="175"/>
      <c r="O453" s="300"/>
    </row>
    <row r="454" spans="1:15" ht="12.75" customHeight="1">
      <c r="A454" s="87">
        <v>618</v>
      </c>
      <c r="B454" s="30">
        <v>1347</v>
      </c>
      <c r="C454" s="30"/>
      <c r="D454" s="168"/>
      <c r="E454" s="168"/>
      <c r="F454" s="150" t="s">
        <v>553</v>
      </c>
      <c r="G454" s="4"/>
      <c r="H454" s="291"/>
      <c r="I454" s="4"/>
      <c r="J454" s="300">
        <v>75</v>
      </c>
      <c r="K454" s="175">
        <v>220.125</v>
      </c>
      <c r="L454" s="300">
        <v>540</v>
      </c>
      <c r="M454" s="311"/>
      <c r="N454" s="192"/>
      <c r="O454" s="211"/>
    </row>
    <row r="455" spans="1:15" ht="12.75">
      <c r="A455" s="87">
        <v>999</v>
      </c>
      <c r="B455" s="30">
        <v>2328</v>
      </c>
      <c r="C455" s="30">
        <v>6409</v>
      </c>
      <c r="D455" s="168"/>
      <c r="E455" s="168"/>
      <c r="F455" s="149" t="s">
        <v>570</v>
      </c>
      <c r="G455" s="4"/>
      <c r="H455" s="291"/>
      <c r="I455" s="4"/>
      <c r="J455" s="300">
        <v>0</v>
      </c>
      <c r="K455" s="175">
        <v>4.1</v>
      </c>
      <c r="L455" s="300">
        <v>0</v>
      </c>
      <c r="M455" s="311"/>
      <c r="N455" s="192"/>
      <c r="O455" s="211"/>
    </row>
    <row r="456" spans="1:15" ht="12.75">
      <c r="A456" s="87">
        <v>165</v>
      </c>
      <c r="B456" s="30">
        <v>5182</v>
      </c>
      <c r="C456" s="30">
        <v>6171</v>
      </c>
      <c r="D456" s="168"/>
      <c r="E456" s="168"/>
      <c r="F456" s="199" t="s">
        <v>611</v>
      </c>
      <c r="G456" s="4"/>
      <c r="H456" s="291"/>
      <c r="I456" s="4"/>
      <c r="J456" s="311"/>
      <c r="K456" s="192"/>
      <c r="L456" s="311"/>
      <c r="M456" s="300">
        <v>0</v>
      </c>
      <c r="N456" s="175">
        <v>117.54</v>
      </c>
      <c r="O456" s="174">
        <v>0</v>
      </c>
    </row>
    <row r="457" spans="1:15" ht="12.75">
      <c r="A457" s="87">
        <v>999</v>
      </c>
      <c r="B457" s="30">
        <v>5909</v>
      </c>
      <c r="C457" s="30">
        <v>6409</v>
      </c>
      <c r="D457" s="168"/>
      <c r="E457" s="168"/>
      <c r="F457" s="149" t="s">
        <v>571</v>
      </c>
      <c r="G457" s="4"/>
      <c r="H457" s="291"/>
      <c r="I457" s="4"/>
      <c r="J457" s="311"/>
      <c r="K457" s="192"/>
      <c r="L457" s="311"/>
      <c r="M457" s="300">
        <v>0</v>
      </c>
      <c r="N457" s="175">
        <v>-2.94</v>
      </c>
      <c r="O457" s="174">
        <v>0</v>
      </c>
    </row>
    <row r="458" spans="1:15" ht="2.25" customHeight="1" thickBot="1">
      <c r="A458" s="87"/>
      <c r="B458" s="30"/>
      <c r="C458" s="30"/>
      <c r="D458" s="168"/>
      <c r="E458" s="168"/>
      <c r="F458" s="199"/>
      <c r="G458" s="4"/>
      <c r="H458" s="291"/>
      <c r="I458" s="4"/>
      <c r="J458" s="311"/>
      <c r="K458" s="192"/>
      <c r="L458" s="311"/>
      <c r="M458" s="301"/>
      <c r="N458" s="195"/>
      <c r="O458" s="357"/>
    </row>
    <row r="459" spans="1:15" ht="13.5" thickBot="1">
      <c r="A459" s="6"/>
      <c r="B459" s="6"/>
      <c r="C459" s="6"/>
      <c r="D459" s="481"/>
      <c r="E459" s="481"/>
      <c r="F459" s="24" t="s">
        <v>967</v>
      </c>
      <c r="G459" s="106"/>
      <c r="H459" s="93"/>
      <c r="I459" s="93" t="e">
        <f>SUM(#REF!)</f>
        <v>#REF!</v>
      </c>
      <c r="J459" s="318">
        <f>SUM(J437+J436+J434+J430+J429+J428+J427+J426+J425+J424+J421+J381+J376+J378+J443+J454+J423)</f>
        <v>190395</v>
      </c>
      <c r="K459" s="607">
        <f>SUM(K437+K436+K434+K430+K429+K428+K427+K426+K425+K424+K421+K381+K376+K378+K455+K443+K454+K423)</f>
        <v>160389.373</v>
      </c>
      <c r="L459" s="640">
        <f>SUM(L455+L454+L443+L437+L436+L434+L430+L429+L428+L427+L426+L425+L4080+L424+L423+L421+L381+L378+L376)</f>
        <v>185599</v>
      </c>
      <c r="M459" s="542">
        <f>SUM(M413+M406+M397+M395+M394+M392+M384+M382+M452+M379+M445+M443+M396+M444)</f>
        <v>27564</v>
      </c>
      <c r="N459" s="543">
        <f>SUM(N413+N406+N397+N395+N394+N392+N384+N382+N452+N379+N445+N457+N456+N443+N396+N444)</f>
        <v>29298.058</v>
      </c>
      <c r="O459" s="642">
        <f>SUM(O457+O456+O452+O445+O444+O443+O413+O406+O397+O396+O395+O394+O392+O384+O382+O379)</f>
        <v>22579</v>
      </c>
    </row>
    <row r="460" spans="1:15" ht="3" customHeight="1" thickBot="1">
      <c r="A460" s="5"/>
      <c r="B460" s="5"/>
      <c r="C460" s="5"/>
      <c r="D460" s="333"/>
      <c r="E460" s="333"/>
      <c r="F460" s="14"/>
      <c r="H460" s="19"/>
      <c r="J460" s="81"/>
      <c r="K460" s="165"/>
      <c r="L460" s="182"/>
      <c r="M460" s="81"/>
      <c r="N460" s="165"/>
      <c r="O460" s="298"/>
    </row>
    <row r="461" spans="1:15" ht="13.5" thickBot="1">
      <c r="A461" s="7">
        <v>5</v>
      </c>
      <c r="B461" s="7"/>
      <c r="C461" s="7"/>
      <c r="D461" s="328"/>
      <c r="E461" s="328"/>
      <c r="F461" s="16" t="s">
        <v>284</v>
      </c>
      <c r="H461" s="10"/>
      <c r="J461" s="81"/>
      <c r="K461" s="165"/>
      <c r="L461" s="182"/>
      <c r="M461" s="81"/>
      <c r="N461" s="165"/>
      <c r="O461" s="298"/>
    </row>
    <row r="462" spans="1:15" ht="12.75">
      <c r="A462" s="87">
        <v>258</v>
      </c>
      <c r="B462" s="30">
        <v>5163</v>
      </c>
      <c r="C462" s="30">
        <v>6320</v>
      </c>
      <c r="D462" s="168"/>
      <c r="E462" s="168"/>
      <c r="F462" s="70" t="s">
        <v>1005</v>
      </c>
      <c r="G462" s="5"/>
      <c r="H462" s="9"/>
      <c r="I462" s="293"/>
      <c r="J462" s="180"/>
      <c r="K462" s="181"/>
      <c r="L462" s="645"/>
      <c r="M462" s="300">
        <v>399</v>
      </c>
      <c r="N462" s="177">
        <v>397.1</v>
      </c>
      <c r="O462" s="309">
        <v>0</v>
      </c>
    </row>
    <row r="463" spans="1:15" ht="3.75" customHeight="1">
      <c r="A463" s="30"/>
      <c r="B463" s="30"/>
      <c r="C463" s="30"/>
      <c r="D463" s="168"/>
      <c r="E463" s="168"/>
      <c r="F463" s="65"/>
      <c r="H463" s="10"/>
      <c r="I463" s="4"/>
      <c r="J463" s="171"/>
      <c r="K463" s="167"/>
      <c r="L463" s="82"/>
      <c r="M463" s="309"/>
      <c r="N463" s="173"/>
      <c r="O463" s="309"/>
    </row>
    <row r="464" spans="1:15" ht="12.75">
      <c r="A464" s="26">
        <v>263</v>
      </c>
      <c r="B464" s="30">
        <v>5362</v>
      </c>
      <c r="C464" s="30">
        <v>3639</v>
      </c>
      <c r="D464" s="168"/>
      <c r="E464" s="168"/>
      <c r="F464" s="170" t="s">
        <v>205</v>
      </c>
      <c r="H464" s="10"/>
      <c r="I464" s="293"/>
      <c r="J464" s="180"/>
      <c r="K464" s="181"/>
      <c r="L464" s="436"/>
      <c r="M464" s="308">
        <v>29</v>
      </c>
      <c r="N464" s="176">
        <v>28.416</v>
      </c>
      <c r="O464" s="308">
        <v>0</v>
      </c>
    </row>
    <row r="465" spans="1:15" ht="12.75">
      <c r="A465" s="26">
        <v>263</v>
      </c>
      <c r="B465" s="30">
        <v>5169</v>
      </c>
      <c r="C465" s="30">
        <v>3639</v>
      </c>
      <c r="D465" s="168"/>
      <c r="E465" s="168"/>
      <c r="F465" s="62" t="s">
        <v>455</v>
      </c>
      <c r="H465" s="10"/>
      <c r="I465" s="129"/>
      <c r="J465" s="335"/>
      <c r="K465" s="181"/>
      <c r="L465" s="110"/>
      <c r="M465" s="299">
        <v>12</v>
      </c>
      <c r="N465" s="176">
        <v>11.35</v>
      </c>
      <c r="O465" s="308">
        <v>0</v>
      </c>
    </row>
    <row r="466" spans="1:15" ht="12.75">
      <c r="A466" s="26">
        <v>263</v>
      </c>
      <c r="B466" s="30">
        <v>5166</v>
      </c>
      <c r="C466" s="30">
        <v>3639</v>
      </c>
      <c r="D466" s="168"/>
      <c r="E466" s="168"/>
      <c r="F466" s="170" t="s">
        <v>494</v>
      </c>
      <c r="H466" s="10"/>
      <c r="I466" s="129"/>
      <c r="J466" s="397"/>
      <c r="L466" s="436"/>
      <c r="M466" s="299">
        <v>888</v>
      </c>
      <c r="N466" s="176">
        <v>888</v>
      </c>
      <c r="O466" s="308">
        <v>0</v>
      </c>
    </row>
    <row r="467" spans="1:15" ht="12.75">
      <c r="A467" s="87">
        <v>263</v>
      </c>
      <c r="B467" s="30"/>
      <c r="C467" s="30"/>
      <c r="D467" s="168"/>
      <c r="E467" s="168"/>
      <c r="F467" s="149" t="s">
        <v>491</v>
      </c>
      <c r="H467" s="10"/>
      <c r="I467" s="129"/>
      <c r="J467" s="83"/>
      <c r="K467" s="194"/>
      <c r="L467" s="202"/>
      <c r="M467" s="309">
        <f>SUM(M464:M466)</f>
        <v>929</v>
      </c>
      <c r="N467" s="177">
        <f>SUM(N464:N466)</f>
        <v>927.766</v>
      </c>
      <c r="O467" s="309">
        <v>0</v>
      </c>
    </row>
    <row r="468" spans="1:15" ht="3" customHeight="1">
      <c r="A468" s="87"/>
      <c r="B468" s="30"/>
      <c r="C468" s="30"/>
      <c r="D468" s="168"/>
      <c r="E468" s="168"/>
      <c r="F468" s="70"/>
      <c r="H468" s="10"/>
      <c r="I468" s="129"/>
      <c r="J468" s="180"/>
      <c r="K468" s="181"/>
      <c r="L468" s="110"/>
      <c r="M468" s="309"/>
      <c r="N468" s="177"/>
      <c r="O468" s="309"/>
    </row>
    <row r="469" spans="1:15" ht="12.75" customHeight="1">
      <c r="A469" s="26">
        <v>264</v>
      </c>
      <c r="B469" s="30">
        <v>5169</v>
      </c>
      <c r="C469" s="30">
        <v>3639</v>
      </c>
      <c r="D469" s="168"/>
      <c r="E469" s="168"/>
      <c r="F469" s="62" t="s">
        <v>947</v>
      </c>
      <c r="H469" s="10"/>
      <c r="I469" s="129"/>
      <c r="J469" s="180"/>
      <c r="K469" s="181"/>
      <c r="L469" s="110"/>
      <c r="M469" s="299">
        <v>265</v>
      </c>
      <c r="N469" s="176">
        <v>264.945</v>
      </c>
      <c r="O469" s="308">
        <v>0</v>
      </c>
    </row>
    <row r="470" spans="1:15" ht="12.75" customHeight="1">
      <c r="A470" s="26">
        <v>264</v>
      </c>
      <c r="B470" s="30">
        <v>5154</v>
      </c>
      <c r="C470" s="30">
        <v>3639</v>
      </c>
      <c r="D470" s="168"/>
      <c r="E470" s="168"/>
      <c r="F470" s="62" t="s">
        <v>951</v>
      </c>
      <c r="H470" s="10"/>
      <c r="I470" s="129"/>
      <c r="J470" s="180"/>
      <c r="K470" s="181"/>
      <c r="L470" s="110"/>
      <c r="M470" s="299">
        <v>79</v>
      </c>
      <c r="N470" s="176">
        <v>78.835</v>
      </c>
      <c r="O470" s="308">
        <v>0</v>
      </c>
    </row>
    <row r="471" spans="1:15" ht="12.75" customHeight="1">
      <c r="A471" s="26">
        <v>264</v>
      </c>
      <c r="B471" s="30">
        <v>5151</v>
      </c>
      <c r="C471" s="30">
        <v>3639</v>
      </c>
      <c r="D471" s="168"/>
      <c r="E471" s="168"/>
      <c r="F471" s="151" t="s">
        <v>1014</v>
      </c>
      <c r="H471" s="10"/>
      <c r="I471" s="129"/>
      <c r="J471" s="180"/>
      <c r="K471" s="181"/>
      <c r="L471" s="110"/>
      <c r="M471" s="299">
        <v>72</v>
      </c>
      <c r="N471" s="176">
        <v>71.56</v>
      </c>
      <c r="O471" s="308">
        <v>0</v>
      </c>
    </row>
    <row r="472" spans="1:15" ht="12.75" customHeight="1">
      <c r="A472" s="87">
        <v>264</v>
      </c>
      <c r="B472" s="30"/>
      <c r="C472" s="30"/>
      <c r="D472" s="168"/>
      <c r="E472" s="168"/>
      <c r="F472" s="70" t="s">
        <v>952</v>
      </c>
      <c r="H472" s="10"/>
      <c r="I472" s="129"/>
      <c r="J472" s="83"/>
      <c r="K472" s="194"/>
      <c r="L472" s="202"/>
      <c r="M472" s="309">
        <f>SUM(M469:M471)</f>
        <v>416</v>
      </c>
      <c r="N472" s="177">
        <f>SUM(N469:N471)</f>
        <v>415.34</v>
      </c>
      <c r="O472" s="309">
        <v>0</v>
      </c>
    </row>
    <row r="473" spans="1:15" ht="3" customHeight="1">
      <c r="A473" s="87"/>
      <c r="B473" s="30"/>
      <c r="C473" s="30"/>
      <c r="D473" s="168"/>
      <c r="E473" s="168"/>
      <c r="F473" s="70"/>
      <c r="H473" s="10"/>
      <c r="I473" s="129"/>
      <c r="J473" s="180"/>
      <c r="K473" s="181"/>
      <c r="L473" s="110"/>
      <c r="M473" s="309"/>
      <c r="N473" s="177"/>
      <c r="O473" s="309"/>
    </row>
    <row r="474" spans="1:15" ht="12.75">
      <c r="A474" s="87">
        <v>265</v>
      </c>
      <c r="B474" s="30">
        <v>5169</v>
      </c>
      <c r="C474" s="30">
        <v>3632</v>
      </c>
      <c r="D474" s="168"/>
      <c r="E474" s="168"/>
      <c r="F474" s="70" t="s">
        <v>300</v>
      </c>
      <c r="H474" s="10"/>
      <c r="I474" s="25"/>
      <c r="J474" s="171"/>
      <c r="K474" s="167"/>
      <c r="L474" s="436"/>
      <c r="M474" s="300">
        <v>205</v>
      </c>
      <c r="N474" s="175">
        <v>204.079</v>
      </c>
      <c r="O474" s="309">
        <v>0</v>
      </c>
    </row>
    <row r="475" spans="1:15" ht="3" customHeight="1">
      <c r="A475" s="87"/>
      <c r="B475" s="30"/>
      <c r="C475" s="30"/>
      <c r="D475" s="168"/>
      <c r="E475" s="168"/>
      <c r="F475" s="70"/>
      <c r="H475" s="10"/>
      <c r="I475" s="25"/>
      <c r="J475" s="82"/>
      <c r="K475" s="167"/>
      <c r="L475" s="311"/>
      <c r="M475" s="300"/>
      <c r="N475" s="175"/>
      <c r="O475" s="309">
        <v>0</v>
      </c>
    </row>
    <row r="476" spans="1:15" ht="12.75">
      <c r="A476" s="87">
        <v>267</v>
      </c>
      <c r="B476" s="30">
        <v>5169</v>
      </c>
      <c r="C476" s="30">
        <v>3639</v>
      </c>
      <c r="D476" s="168"/>
      <c r="E476" s="168"/>
      <c r="F476" s="70" t="s">
        <v>186</v>
      </c>
      <c r="H476" s="10"/>
      <c r="I476" s="25"/>
      <c r="J476" s="82"/>
      <c r="K476" s="167"/>
      <c r="L476" s="311"/>
      <c r="M476" s="320">
        <v>3</v>
      </c>
      <c r="N476" s="196">
        <v>3</v>
      </c>
      <c r="O476" s="317">
        <v>0</v>
      </c>
    </row>
    <row r="477" spans="1:15" ht="12.75">
      <c r="A477" s="87">
        <v>258</v>
      </c>
      <c r="B477" s="30">
        <v>2324</v>
      </c>
      <c r="C477" s="30">
        <v>6409</v>
      </c>
      <c r="D477" s="168"/>
      <c r="E477" s="168"/>
      <c r="F477" s="70" t="s">
        <v>171</v>
      </c>
      <c r="H477" s="10"/>
      <c r="I477" s="4"/>
      <c r="J477" s="300">
        <v>0</v>
      </c>
      <c r="K477" s="175">
        <v>48.464</v>
      </c>
      <c r="L477" s="309">
        <v>0</v>
      </c>
      <c r="M477" s="211"/>
      <c r="N477" s="192"/>
      <c r="O477" s="312"/>
    </row>
    <row r="478" spans="1:15" ht="12.75">
      <c r="A478" s="87">
        <v>271</v>
      </c>
      <c r="B478" s="30">
        <v>2132</v>
      </c>
      <c r="C478" s="30">
        <v>3639</v>
      </c>
      <c r="D478" s="168"/>
      <c r="E478" s="168"/>
      <c r="F478" s="149" t="s">
        <v>1021</v>
      </c>
      <c r="H478" s="13"/>
      <c r="I478" s="120"/>
      <c r="J478" s="300">
        <v>445</v>
      </c>
      <c r="K478" s="177">
        <v>444.89</v>
      </c>
      <c r="L478" s="309">
        <v>0</v>
      </c>
      <c r="M478" s="182"/>
      <c r="N478" s="165"/>
      <c r="O478" s="661"/>
    </row>
    <row r="479" spans="1:15" ht="12.75">
      <c r="A479" s="87">
        <v>272</v>
      </c>
      <c r="B479" s="30">
        <v>2132</v>
      </c>
      <c r="C479" s="30">
        <v>2219</v>
      </c>
      <c r="D479" s="168"/>
      <c r="E479" s="168"/>
      <c r="F479" s="150" t="s">
        <v>1022</v>
      </c>
      <c r="G479" s="35"/>
      <c r="H479" s="12"/>
      <c r="J479" s="300">
        <v>6</v>
      </c>
      <c r="K479" s="175">
        <v>5.136</v>
      </c>
      <c r="L479" s="309">
        <v>0</v>
      </c>
      <c r="M479" s="182"/>
      <c r="N479" s="165"/>
      <c r="O479" s="661"/>
    </row>
    <row r="480" spans="1:15" ht="12.75">
      <c r="A480" s="87">
        <v>273</v>
      </c>
      <c r="B480" s="30">
        <v>2132</v>
      </c>
      <c r="C480" s="30">
        <v>3639</v>
      </c>
      <c r="D480" s="168"/>
      <c r="E480" s="168"/>
      <c r="F480" s="70" t="s">
        <v>1020</v>
      </c>
      <c r="G480" s="35"/>
      <c r="H480" s="12"/>
      <c r="J480" s="300">
        <v>312</v>
      </c>
      <c r="K480" s="175">
        <v>311.75</v>
      </c>
      <c r="L480" s="309">
        <v>0</v>
      </c>
      <c r="M480" s="182"/>
      <c r="N480" s="165"/>
      <c r="O480" s="661"/>
    </row>
    <row r="481" spans="1:15" ht="12.75">
      <c r="A481" s="87">
        <v>274</v>
      </c>
      <c r="B481" s="30">
        <v>2139</v>
      </c>
      <c r="C481" s="30">
        <v>3632</v>
      </c>
      <c r="D481" s="168"/>
      <c r="E481" s="168"/>
      <c r="F481" s="70" t="s">
        <v>54</v>
      </c>
      <c r="H481" s="48"/>
      <c r="J481" s="300">
        <v>20</v>
      </c>
      <c r="K481" s="175">
        <v>19.2</v>
      </c>
      <c r="L481" s="309">
        <v>0</v>
      </c>
      <c r="M481" s="182"/>
      <c r="N481" s="165"/>
      <c r="O481" s="661"/>
    </row>
    <row r="482" spans="1:15" ht="12.75">
      <c r="A482" s="87">
        <v>274</v>
      </c>
      <c r="B482" s="30">
        <v>2111</v>
      </c>
      <c r="C482" s="30">
        <v>3632</v>
      </c>
      <c r="D482" s="168"/>
      <c r="E482" s="168"/>
      <c r="F482" s="70" t="s">
        <v>53</v>
      </c>
      <c r="H482" s="48"/>
      <c r="J482" s="300">
        <v>37</v>
      </c>
      <c r="K482" s="175">
        <v>36.418</v>
      </c>
      <c r="L482" s="309">
        <v>0</v>
      </c>
      <c r="M482" s="182"/>
      <c r="N482" s="165"/>
      <c r="O482" s="661"/>
    </row>
    <row r="483" spans="1:15" ht="12.75">
      <c r="A483" s="87">
        <v>275</v>
      </c>
      <c r="B483" s="30">
        <v>2131</v>
      </c>
      <c r="C483" s="30">
        <v>3639</v>
      </c>
      <c r="D483" s="168"/>
      <c r="E483" s="168"/>
      <c r="F483" s="70" t="s">
        <v>390</v>
      </c>
      <c r="G483" s="11"/>
      <c r="H483" s="12"/>
      <c r="I483" s="11"/>
      <c r="J483" s="300">
        <v>18</v>
      </c>
      <c r="K483" s="175">
        <v>17.8</v>
      </c>
      <c r="L483" s="309">
        <v>0</v>
      </c>
      <c r="M483" s="182"/>
      <c r="N483" s="165"/>
      <c r="O483" s="685"/>
    </row>
    <row r="484" spans="1:15" ht="2.25" customHeight="1">
      <c r="A484" s="87"/>
      <c r="B484" s="30"/>
      <c r="C484" s="30"/>
      <c r="D484" s="168"/>
      <c r="E484" s="168"/>
      <c r="F484" s="70"/>
      <c r="G484" s="11"/>
      <c r="H484" s="12"/>
      <c r="I484" s="11"/>
      <c r="J484" s="300"/>
      <c r="K484" s="175"/>
      <c r="L484" s="309">
        <v>0</v>
      </c>
      <c r="M484" s="182"/>
      <c r="N484" s="165"/>
      <c r="O484" s="685"/>
    </row>
    <row r="485" spans="1:15" ht="12.75">
      <c r="A485" s="87">
        <v>276</v>
      </c>
      <c r="B485" s="30">
        <v>2132</v>
      </c>
      <c r="C485" s="30">
        <v>3613</v>
      </c>
      <c r="D485" s="168"/>
      <c r="E485" s="168"/>
      <c r="F485" s="149" t="s">
        <v>19</v>
      </c>
      <c r="G485" s="11"/>
      <c r="H485" s="12"/>
      <c r="I485" s="11"/>
      <c r="J485" s="300">
        <v>833</v>
      </c>
      <c r="K485" s="175">
        <v>832.1</v>
      </c>
      <c r="L485" s="309">
        <v>0</v>
      </c>
      <c r="M485" s="478"/>
      <c r="N485" s="165"/>
      <c r="O485" s="661"/>
    </row>
    <row r="486" spans="1:15" ht="3" customHeight="1">
      <c r="A486" s="87"/>
      <c r="B486" s="30"/>
      <c r="C486" s="30"/>
      <c r="D486" s="168"/>
      <c r="E486" s="168"/>
      <c r="F486" s="149"/>
      <c r="G486" s="4"/>
      <c r="H486" s="12"/>
      <c r="I486" s="4"/>
      <c r="J486" s="300"/>
      <c r="K486" s="175"/>
      <c r="L486" s="309"/>
      <c r="M486" s="300"/>
      <c r="N486" s="175"/>
      <c r="O486" s="309"/>
    </row>
    <row r="487" spans="1:15" ht="12" customHeight="1">
      <c r="A487" s="87">
        <v>277</v>
      </c>
      <c r="B487" s="30">
        <v>5164</v>
      </c>
      <c r="C487" s="30">
        <v>2212</v>
      </c>
      <c r="D487" s="168"/>
      <c r="E487" s="168"/>
      <c r="F487" s="149" t="s">
        <v>1049</v>
      </c>
      <c r="H487" s="10"/>
      <c r="I487" s="50"/>
      <c r="J487" s="398"/>
      <c r="K487" s="167"/>
      <c r="L487" s="110"/>
      <c r="M487" s="300">
        <v>49</v>
      </c>
      <c r="N487" s="175">
        <v>48.462</v>
      </c>
      <c r="O487" s="309">
        <v>0</v>
      </c>
    </row>
    <row r="488" spans="1:15" ht="12.75">
      <c r="A488" s="87">
        <v>278</v>
      </c>
      <c r="B488" s="30">
        <v>2131</v>
      </c>
      <c r="C488" s="30">
        <v>3639</v>
      </c>
      <c r="D488" s="168"/>
      <c r="E488" s="168"/>
      <c r="F488" s="70" t="s">
        <v>391</v>
      </c>
      <c r="H488" s="12"/>
      <c r="I488" s="120"/>
      <c r="J488" s="300">
        <v>3</v>
      </c>
      <c r="K488" s="177">
        <v>2.12</v>
      </c>
      <c r="L488" s="309">
        <v>0</v>
      </c>
      <c r="M488" s="182"/>
      <c r="N488" s="165"/>
      <c r="O488" s="661"/>
    </row>
    <row r="489" spans="1:15" ht="12.75">
      <c r="A489" s="87">
        <v>280</v>
      </c>
      <c r="B489" s="26">
        <v>2119</v>
      </c>
      <c r="C489" s="30">
        <v>3639</v>
      </c>
      <c r="D489" s="168"/>
      <c r="E489" s="168"/>
      <c r="F489" s="70" t="s">
        <v>129</v>
      </c>
      <c r="H489" s="12"/>
      <c r="J489" s="300">
        <v>39</v>
      </c>
      <c r="K489" s="175">
        <v>39.024</v>
      </c>
      <c r="L489" s="309">
        <v>0</v>
      </c>
      <c r="M489" s="298"/>
      <c r="N489" s="165"/>
      <c r="O489" s="661"/>
    </row>
    <row r="490" spans="1:15" ht="12.75">
      <c r="A490" s="87">
        <v>280</v>
      </c>
      <c r="B490" s="26">
        <v>5169</v>
      </c>
      <c r="C490" s="30">
        <v>3639</v>
      </c>
      <c r="D490" s="168"/>
      <c r="E490" s="168"/>
      <c r="F490" s="70" t="s">
        <v>130</v>
      </c>
      <c r="H490" s="9"/>
      <c r="J490" s="311"/>
      <c r="K490" s="192"/>
      <c r="L490" s="312"/>
      <c r="M490" s="300">
        <v>30</v>
      </c>
      <c r="N490" s="175">
        <v>30</v>
      </c>
      <c r="O490" s="309">
        <v>0</v>
      </c>
    </row>
    <row r="491" spans="1:15" ht="12.75" customHeight="1">
      <c r="A491" s="87">
        <v>284</v>
      </c>
      <c r="B491" s="30">
        <v>5192</v>
      </c>
      <c r="C491" s="30">
        <v>3612</v>
      </c>
      <c r="D491" s="168"/>
      <c r="E491" s="168"/>
      <c r="F491" s="426" t="s">
        <v>1050</v>
      </c>
      <c r="H491" s="10"/>
      <c r="I491" s="50"/>
      <c r="J491" s="398"/>
      <c r="K491" s="167"/>
      <c r="L491" s="110"/>
      <c r="M491" s="301">
        <v>58</v>
      </c>
      <c r="N491" s="195">
        <v>57.9</v>
      </c>
      <c r="O491" s="313">
        <v>0</v>
      </c>
    </row>
    <row r="492" spans="1:15" ht="3" customHeight="1">
      <c r="A492" s="87"/>
      <c r="B492" s="30"/>
      <c r="C492" s="30"/>
      <c r="D492" s="168"/>
      <c r="E492" s="168"/>
      <c r="F492" s="426"/>
      <c r="H492" s="10"/>
      <c r="I492" s="50"/>
      <c r="J492" s="569"/>
      <c r="K492" s="173"/>
      <c r="L492" s="361"/>
      <c r="M492" s="300"/>
      <c r="N492" s="175"/>
      <c r="O492" s="309"/>
    </row>
    <row r="493" spans="1:15" ht="12.75">
      <c r="A493" s="26">
        <v>305</v>
      </c>
      <c r="B493" s="26">
        <v>2132</v>
      </c>
      <c r="C493" s="26">
        <v>3613</v>
      </c>
      <c r="D493" s="168"/>
      <c r="E493" s="168"/>
      <c r="F493" s="62" t="s">
        <v>204</v>
      </c>
      <c r="G493" s="62"/>
      <c r="H493" s="476"/>
      <c r="I493" s="62"/>
      <c r="J493" s="314">
        <v>91</v>
      </c>
      <c r="K493" s="209">
        <v>90.752</v>
      </c>
      <c r="L493" s="424">
        <v>0</v>
      </c>
      <c r="M493" s="202"/>
      <c r="N493" s="194"/>
      <c r="O493" s="312"/>
    </row>
    <row r="494" spans="1:15" ht="12.75">
      <c r="A494" s="26">
        <v>305</v>
      </c>
      <c r="B494" s="30">
        <v>5156</v>
      </c>
      <c r="C494" s="128">
        <v>3613</v>
      </c>
      <c r="D494" s="281"/>
      <c r="E494" s="168"/>
      <c r="F494" s="62" t="s">
        <v>160</v>
      </c>
      <c r="G494" s="4"/>
      <c r="H494" s="9"/>
      <c r="I494" s="50"/>
      <c r="J494" s="311"/>
      <c r="K494" s="192"/>
      <c r="L494" s="312"/>
      <c r="M494" s="308">
        <v>1</v>
      </c>
      <c r="N494" s="176">
        <v>0.58</v>
      </c>
      <c r="O494" s="308">
        <v>0</v>
      </c>
    </row>
    <row r="495" spans="1:15" ht="12.75">
      <c r="A495" s="26">
        <v>305</v>
      </c>
      <c r="B495" s="30">
        <v>5162</v>
      </c>
      <c r="C495" s="26">
        <v>3613</v>
      </c>
      <c r="D495" s="168"/>
      <c r="E495" s="168"/>
      <c r="F495" s="62" t="s">
        <v>77</v>
      </c>
      <c r="G495" s="4"/>
      <c r="H495" s="9"/>
      <c r="I495" s="50"/>
      <c r="J495" s="311"/>
      <c r="K495" s="192"/>
      <c r="L495" s="312"/>
      <c r="M495" s="308">
        <v>2</v>
      </c>
      <c r="N495" s="176">
        <v>1.341</v>
      </c>
      <c r="O495" s="308">
        <v>0</v>
      </c>
    </row>
    <row r="496" spans="1:15" ht="12.75">
      <c r="A496" s="87">
        <v>305</v>
      </c>
      <c r="B496" s="30"/>
      <c r="C496" s="30"/>
      <c r="D496" s="168"/>
      <c r="E496" s="168"/>
      <c r="F496" s="70" t="s">
        <v>78</v>
      </c>
      <c r="G496" s="11"/>
      <c r="H496" s="12"/>
      <c r="I496" s="11"/>
      <c r="J496" s="300">
        <f>SUM(J493:J493)</f>
        <v>91</v>
      </c>
      <c r="K496" s="175">
        <f>SUM(K493:K495)</f>
        <v>90.752</v>
      </c>
      <c r="L496" s="309">
        <v>0</v>
      </c>
      <c r="M496" s="309">
        <f>SUM(M494:M495)</f>
        <v>3</v>
      </c>
      <c r="N496" s="177">
        <f>SUM(N494:N495)</f>
        <v>1.9209999999999998</v>
      </c>
      <c r="O496" s="309">
        <v>0</v>
      </c>
    </row>
    <row r="497" spans="1:15" ht="3.75" customHeight="1">
      <c r="A497" s="84"/>
      <c r="B497" s="76"/>
      <c r="C497" s="76"/>
      <c r="D497" s="483"/>
      <c r="E497" s="483"/>
      <c r="F497" s="71"/>
      <c r="G497" s="4"/>
      <c r="H497" s="9"/>
      <c r="I497" s="50"/>
      <c r="J497" s="300"/>
      <c r="K497" s="175"/>
      <c r="L497" s="309"/>
      <c r="M497" s="317"/>
      <c r="N497" s="207"/>
      <c r="O497" s="309"/>
    </row>
    <row r="498" spans="1:15" ht="12.75">
      <c r="A498" s="26">
        <v>306</v>
      </c>
      <c r="B498" s="30">
        <v>5169</v>
      </c>
      <c r="C498" s="26">
        <v>2143</v>
      </c>
      <c r="D498" s="168"/>
      <c r="E498" s="168"/>
      <c r="F498" s="151" t="s">
        <v>458</v>
      </c>
      <c r="G498" s="4"/>
      <c r="H498" s="9"/>
      <c r="I498" s="50"/>
      <c r="J498" s="311"/>
      <c r="K498" s="192"/>
      <c r="L498" s="645"/>
      <c r="M498" s="308">
        <v>8</v>
      </c>
      <c r="N498" s="176">
        <v>7.2</v>
      </c>
      <c r="O498" s="308">
        <v>0</v>
      </c>
    </row>
    <row r="499" spans="1:15" ht="12.75">
      <c r="A499" s="26">
        <v>306</v>
      </c>
      <c r="B499" s="30">
        <v>5212</v>
      </c>
      <c r="C499" s="26">
        <v>2143</v>
      </c>
      <c r="D499" s="168"/>
      <c r="E499" s="168"/>
      <c r="F499" s="151" t="s">
        <v>1023</v>
      </c>
      <c r="G499" s="4"/>
      <c r="H499" s="9"/>
      <c r="I499" s="50"/>
      <c r="J499" s="402"/>
      <c r="K499" s="192"/>
      <c r="L499" s="312"/>
      <c r="M499" s="308">
        <v>24</v>
      </c>
      <c r="N499" s="176">
        <v>24</v>
      </c>
      <c r="O499" s="308">
        <v>0</v>
      </c>
    </row>
    <row r="500" spans="1:15" ht="12.75">
      <c r="A500" s="87">
        <v>306</v>
      </c>
      <c r="B500" s="30"/>
      <c r="C500" s="30"/>
      <c r="D500" s="168"/>
      <c r="E500" s="168"/>
      <c r="F500" s="70" t="s">
        <v>111</v>
      </c>
      <c r="G500" s="4"/>
      <c r="H500" s="9"/>
      <c r="I500" s="50"/>
      <c r="J500" s="311"/>
      <c r="K500" s="192"/>
      <c r="L500" s="312"/>
      <c r="M500" s="309">
        <f>SUM(M498:M499)</f>
        <v>32</v>
      </c>
      <c r="N500" s="177">
        <f>SUM(N498:N499)</f>
        <v>31.2</v>
      </c>
      <c r="O500" s="309">
        <v>0</v>
      </c>
    </row>
    <row r="501" spans="1:15" ht="2.25" customHeight="1">
      <c r="A501" s="87"/>
      <c r="B501" s="30"/>
      <c r="C501" s="30"/>
      <c r="D501" s="168"/>
      <c r="E501" s="168"/>
      <c r="F501" s="70"/>
      <c r="G501" s="4"/>
      <c r="H501" s="9"/>
      <c r="I501" s="50"/>
      <c r="J501" s="311"/>
      <c r="K501" s="192"/>
      <c r="L501" s="312"/>
      <c r="M501" s="309"/>
      <c r="N501" s="177"/>
      <c r="O501" s="309"/>
    </row>
    <row r="502" spans="1:15" ht="12.75">
      <c r="A502" s="87">
        <v>311</v>
      </c>
      <c r="B502" s="30">
        <v>5169</v>
      </c>
      <c r="C502" s="30">
        <v>3122</v>
      </c>
      <c r="D502" s="168"/>
      <c r="E502" s="168"/>
      <c r="F502" s="70" t="s">
        <v>99</v>
      </c>
      <c r="G502" s="4"/>
      <c r="H502" s="9"/>
      <c r="I502" s="50"/>
      <c r="J502" s="398"/>
      <c r="K502" s="192"/>
      <c r="L502" s="312"/>
      <c r="M502" s="309">
        <v>35</v>
      </c>
      <c r="N502" s="205">
        <v>34.71</v>
      </c>
      <c r="O502" s="309">
        <v>0</v>
      </c>
    </row>
    <row r="503" spans="1:15" ht="2.25" customHeight="1">
      <c r="A503" s="87"/>
      <c r="B503" s="30"/>
      <c r="C503" s="30"/>
      <c r="D503" s="168"/>
      <c r="E503" s="168"/>
      <c r="F503" s="71"/>
      <c r="G503" s="4"/>
      <c r="H503" s="9"/>
      <c r="I503" s="50"/>
      <c r="J503" s="398"/>
      <c r="K503" s="192"/>
      <c r="L503" s="312"/>
      <c r="M503" s="309"/>
      <c r="N503" s="205"/>
      <c r="O503" s="309"/>
    </row>
    <row r="504" spans="1:15" ht="12.75">
      <c r="A504" s="87">
        <v>339</v>
      </c>
      <c r="B504" s="30">
        <v>5169</v>
      </c>
      <c r="C504" s="30">
        <v>3639</v>
      </c>
      <c r="D504" s="168"/>
      <c r="E504" s="168"/>
      <c r="F504" s="245" t="s">
        <v>495</v>
      </c>
      <c r="H504" s="10"/>
      <c r="I504" s="107"/>
      <c r="J504" s="82"/>
      <c r="K504" s="167"/>
      <c r="L504" s="110"/>
      <c r="M504" s="309">
        <v>341</v>
      </c>
      <c r="N504" s="177">
        <v>340.04</v>
      </c>
      <c r="O504" s="309">
        <v>0</v>
      </c>
    </row>
    <row r="505" spans="1:15" ht="12.75">
      <c r="A505" s="89">
        <v>339</v>
      </c>
      <c r="B505" s="32">
        <v>5151</v>
      </c>
      <c r="C505" s="51">
        <v>3639</v>
      </c>
      <c r="D505" s="490"/>
      <c r="E505" s="281"/>
      <c r="F505" s="70" t="s">
        <v>525</v>
      </c>
      <c r="H505" s="10"/>
      <c r="I505" s="50"/>
      <c r="J505" s="82"/>
      <c r="K505" s="167"/>
      <c r="L505" s="110"/>
      <c r="M505" s="313">
        <v>1</v>
      </c>
      <c r="N505" s="205">
        <v>0.2</v>
      </c>
      <c r="O505" s="309">
        <v>0</v>
      </c>
    </row>
    <row r="506" spans="1:15" ht="3" customHeight="1">
      <c r="A506" s="89"/>
      <c r="B506" s="32"/>
      <c r="C506" s="51"/>
      <c r="D506" s="490"/>
      <c r="E506" s="281"/>
      <c r="F506" s="70"/>
      <c r="H506" s="10"/>
      <c r="I506" s="50"/>
      <c r="J506" s="172"/>
      <c r="K506" s="173"/>
      <c r="L506" s="361"/>
      <c r="M506" s="309"/>
      <c r="N506" s="177"/>
      <c r="O506" s="309"/>
    </row>
    <row r="507" spans="1:15" ht="12.75">
      <c r="A507" s="87">
        <v>346</v>
      </c>
      <c r="B507" s="30">
        <v>2133</v>
      </c>
      <c r="C507" s="30">
        <v>2310</v>
      </c>
      <c r="D507" s="168"/>
      <c r="E507" s="168"/>
      <c r="F507" s="70" t="s">
        <v>302</v>
      </c>
      <c r="G507" s="11"/>
      <c r="H507" s="12"/>
      <c r="I507" s="11"/>
      <c r="J507" s="300">
        <v>2840</v>
      </c>
      <c r="K507" s="175">
        <v>2840</v>
      </c>
      <c r="L507" s="309">
        <v>0</v>
      </c>
      <c r="M507" s="391"/>
      <c r="N507" s="401"/>
      <c r="O507" s="686"/>
    </row>
    <row r="508" spans="1:16" ht="12.75">
      <c r="A508" s="87">
        <v>346</v>
      </c>
      <c r="B508" s="30">
        <v>5169</v>
      </c>
      <c r="C508" s="49">
        <v>2310</v>
      </c>
      <c r="D508" s="487"/>
      <c r="E508" s="168"/>
      <c r="F508" s="70" t="s">
        <v>448</v>
      </c>
      <c r="G508" s="11"/>
      <c r="H508" s="12"/>
      <c r="I508" s="25"/>
      <c r="J508" s="311"/>
      <c r="K508" s="192"/>
      <c r="L508" s="312"/>
      <c r="M508" s="300">
        <v>140</v>
      </c>
      <c r="N508" s="538">
        <v>139.999</v>
      </c>
      <c r="O508" s="309">
        <v>0</v>
      </c>
      <c r="P508" s="529"/>
    </row>
    <row r="509" spans="1:16" ht="12.75">
      <c r="A509" s="87">
        <v>346</v>
      </c>
      <c r="B509" s="30">
        <v>5909</v>
      </c>
      <c r="C509" s="49">
        <v>2310</v>
      </c>
      <c r="D509" s="487"/>
      <c r="E509" s="168"/>
      <c r="F509" s="150" t="s">
        <v>46</v>
      </c>
      <c r="G509" s="11"/>
      <c r="H509" s="12"/>
      <c r="I509" s="11"/>
      <c r="J509" s="514"/>
      <c r="K509" s="525"/>
      <c r="L509" s="687"/>
      <c r="M509" s="300">
        <v>749</v>
      </c>
      <c r="N509" s="538">
        <v>748.3</v>
      </c>
      <c r="O509" s="309">
        <v>0</v>
      </c>
      <c r="P509" s="529"/>
    </row>
    <row r="510" spans="1:15" ht="12.75">
      <c r="A510" s="87">
        <v>347</v>
      </c>
      <c r="B510" s="30">
        <v>2132</v>
      </c>
      <c r="C510" s="49">
        <v>3639</v>
      </c>
      <c r="D510" s="487"/>
      <c r="E510" s="168"/>
      <c r="F510" s="70" t="s">
        <v>392</v>
      </c>
      <c r="G510" s="11"/>
      <c r="H510" s="12"/>
      <c r="I510" s="11"/>
      <c r="J510" s="300">
        <v>43</v>
      </c>
      <c r="K510" s="175">
        <v>42.746</v>
      </c>
      <c r="L510" s="309">
        <v>0</v>
      </c>
      <c r="M510" s="515"/>
      <c r="N510" s="397"/>
      <c r="O510" s="686"/>
    </row>
    <row r="511" spans="1:15" ht="2.25" customHeight="1">
      <c r="A511" s="87"/>
      <c r="B511" s="30"/>
      <c r="C511" s="49"/>
      <c r="D511" s="487"/>
      <c r="E511" s="168"/>
      <c r="F511" s="70"/>
      <c r="G511" s="4"/>
      <c r="H511" s="28"/>
      <c r="I511" s="4"/>
      <c r="J511" s="300"/>
      <c r="K511" s="175"/>
      <c r="L511" s="309"/>
      <c r="M511" s="391"/>
      <c r="N511" s="397"/>
      <c r="O511" s="312"/>
    </row>
    <row r="512" spans="1:15" ht="12.75">
      <c r="A512" s="134">
        <v>443</v>
      </c>
      <c r="B512" s="32">
        <v>1333</v>
      </c>
      <c r="C512" s="51"/>
      <c r="D512" s="490"/>
      <c r="E512" s="281"/>
      <c r="F512" s="80" t="s">
        <v>27</v>
      </c>
      <c r="G512" s="4"/>
      <c r="H512" s="48"/>
      <c r="I512" s="4"/>
      <c r="J512" s="301">
        <v>183</v>
      </c>
      <c r="K512" s="195">
        <v>182.978</v>
      </c>
      <c r="L512" s="309">
        <v>0</v>
      </c>
      <c r="M512" s="391"/>
      <c r="N512" s="397"/>
      <c r="O512" s="312"/>
    </row>
    <row r="513" spans="1:16" ht="12.75">
      <c r="A513" s="87">
        <v>443</v>
      </c>
      <c r="B513" s="30">
        <v>2139</v>
      </c>
      <c r="C513" s="30">
        <v>3722</v>
      </c>
      <c r="D513" s="168"/>
      <c r="E513" s="168"/>
      <c r="F513" s="70" t="s">
        <v>487</v>
      </c>
      <c r="G513" s="11"/>
      <c r="H513" s="12"/>
      <c r="I513" s="12"/>
      <c r="J513" s="301">
        <v>431</v>
      </c>
      <c r="K513" s="195">
        <v>430.713</v>
      </c>
      <c r="L513" s="309">
        <v>0</v>
      </c>
      <c r="M513" s="436"/>
      <c r="N513" s="194"/>
      <c r="O513" s="312"/>
      <c r="P513" s="333"/>
    </row>
    <row r="514" spans="1:16" ht="2.25" customHeight="1">
      <c r="A514" s="6"/>
      <c r="B514" s="5"/>
      <c r="C514" s="5"/>
      <c r="D514" s="333"/>
      <c r="E514" s="333"/>
      <c r="F514" s="14"/>
      <c r="G514" s="4"/>
      <c r="H514" s="9"/>
      <c r="I514" s="9"/>
      <c r="J514" s="300"/>
      <c r="K514" s="175"/>
      <c r="L514" s="309"/>
      <c r="M514" s="464"/>
      <c r="N514" s="177"/>
      <c r="O514" s="309"/>
      <c r="P514" s="333"/>
    </row>
    <row r="515" spans="1:16" ht="12.75">
      <c r="A515" s="87">
        <v>495</v>
      </c>
      <c r="B515" s="30">
        <v>5154</v>
      </c>
      <c r="C515" s="30">
        <v>3613</v>
      </c>
      <c r="D515" s="168"/>
      <c r="E515" s="168"/>
      <c r="F515" s="70" t="s">
        <v>23</v>
      </c>
      <c r="H515" s="9"/>
      <c r="I515" s="10"/>
      <c r="J515" s="311"/>
      <c r="K515" s="192"/>
      <c r="L515" s="311"/>
      <c r="M515" s="317">
        <v>18</v>
      </c>
      <c r="N515" s="207">
        <v>18</v>
      </c>
      <c r="O515" s="317">
        <v>0</v>
      </c>
      <c r="P515" s="333"/>
    </row>
    <row r="516" spans="1:15" ht="13.5" thickBot="1">
      <c r="A516" s="87">
        <v>610</v>
      </c>
      <c r="B516" s="30">
        <v>5154</v>
      </c>
      <c r="C516" s="30">
        <v>3631</v>
      </c>
      <c r="D516" s="168"/>
      <c r="E516" s="168"/>
      <c r="F516" s="149" t="s">
        <v>968</v>
      </c>
      <c r="H516" s="10"/>
      <c r="I516" s="52"/>
      <c r="J516" s="398"/>
      <c r="K516" s="167"/>
      <c r="L516" s="436"/>
      <c r="M516" s="300">
        <v>565</v>
      </c>
      <c r="N516" s="175">
        <v>564.514</v>
      </c>
      <c r="O516" s="317">
        <v>0</v>
      </c>
    </row>
    <row r="517" spans="1:15" ht="13.5" thickBot="1">
      <c r="A517" s="5"/>
      <c r="B517" s="5"/>
      <c r="C517" s="5"/>
      <c r="D517" s="333"/>
      <c r="E517" s="333"/>
      <c r="F517" s="24" t="s">
        <v>966</v>
      </c>
      <c r="G517" s="146"/>
      <c r="H517" s="38"/>
      <c r="I517" s="53"/>
      <c r="J517" s="318">
        <f>SUM(J496+J489+J488+J485+J483+J481+J480+J479+J478+J477+J507+J510+J513+J482+J512)</f>
        <v>5301</v>
      </c>
      <c r="K517" s="541">
        <f>SUM(K496+K489+K488+K485+K483+K481+K480+K479+K478+K477+K507+K510+K513+K482+K512)</f>
        <v>5344.090999999999</v>
      </c>
      <c r="L517" s="545">
        <v>0</v>
      </c>
      <c r="M517" s="542">
        <f>SUM(M502+M500+M496+M476+M474+M467+M462+M472+M504+M505+M516+M515+M508+M509+M490+M487+M491)</f>
        <v>3973</v>
      </c>
      <c r="N517" s="543">
        <f>SUM(N502+N500+N496+N476+N474+N467+N462+N472+N504+N505+N516+N515+N508+N509+N490+N487+N491)</f>
        <v>3962.531</v>
      </c>
      <c r="O517" s="642">
        <v>0</v>
      </c>
    </row>
    <row r="518" spans="1:15" ht="3" customHeight="1" thickBot="1">
      <c r="A518" s="5"/>
      <c r="B518" s="5"/>
      <c r="C518" s="5"/>
      <c r="D518" s="333"/>
      <c r="E518" s="333"/>
      <c r="F518" s="14"/>
      <c r="G518" s="4"/>
      <c r="H518" s="19"/>
      <c r="I518" s="4"/>
      <c r="J518" s="82"/>
      <c r="K518" s="167"/>
      <c r="L518" s="311"/>
      <c r="M518" s="82"/>
      <c r="N518" s="167"/>
      <c r="O518" s="312"/>
    </row>
    <row r="519" spans="1:15" ht="13.5" thickBot="1">
      <c r="A519" s="7">
        <v>6</v>
      </c>
      <c r="B519" s="59"/>
      <c r="C519" s="59"/>
      <c r="D519" s="489"/>
      <c r="E519" s="489"/>
      <c r="F519" s="16" t="s">
        <v>680</v>
      </c>
      <c r="G519" s="20"/>
      <c r="H519" s="21"/>
      <c r="I519" s="136"/>
      <c r="J519" s="198"/>
      <c r="K519" s="181"/>
      <c r="L519" s="110"/>
      <c r="M519" s="180"/>
      <c r="N519" s="165"/>
      <c r="O519" s="298"/>
    </row>
    <row r="520" spans="1:15" ht="12.75">
      <c r="A520" s="284">
        <v>258</v>
      </c>
      <c r="B520" s="290">
        <v>5163</v>
      </c>
      <c r="C520" s="290">
        <v>6320</v>
      </c>
      <c r="D520" s="358"/>
      <c r="E520" s="358"/>
      <c r="F520" s="285" t="s">
        <v>630</v>
      </c>
      <c r="G520" s="376"/>
      <c r="H520" s="377"/>
      <c r="I520" s="378"/>
      <c r="J520" s="180"/>
      <c r="K520" s="181"/>
      <c r="L520" s="110"/>
      <c r="M520" s="102">
        <v>551</v>
      </c>
      <c r="N520" s="175">
        <v>485.612</v>
      </c>
      <c r="O520" s="300">
        <v>820</v>
      </c>
    </row>
    <row r="521" spans="1:15" ht="12.75">
      <c r="A521" s="284">
        <v>258</v>
      </c>
      <c r="B521" s="290">
        <v>2324</v>
      </c>
      <c r="C521" s="290">
        <v>6409</v>
      </c>
      <c r="D521" s="358"/>
      <c r="E521" s="358"/>
      <c r="F521" s="285" t="s">
        <v>310</v>
      </c>
      <c r="G521" s="376"/>
      <c r="H521" s="377"/>
      <c r="I521" s="378"/>
      <c r="J521" s="102">
        <v>46</v>
      </c>
      <c r="K521" s="177">
        <v>45.929</v>
      </c>
      <c r="L521" s="183">
        <v>0</v>
      </c>
      <c r="M521" s="83"/>
      <c r="N521" s="192"/>
      <c r="O521" s="311"/>
    </row>
    <row r="522" spans="1:15" ht="12.75">
      <c r="A522" s="125">
        <v>260</v>
      </c>
      <c r="B522" s="30">
        <v>5164</v>
      </c>
      <c r="C522" s="30">
        <v>3639</v>
      </c>
      <c r="D522" s="168"/>
      <c r="E522" s="168"/>
      <c r="F522" s="70" t="s">
        <v>286</v>
      </c>
      <c r="G522" s="376"/>
      <c r="H522" s="377"/>
      <c r="I522" s="378"/>
      <c r="J522" s="180"/>
      <c r="K522" s="181"/>
      <c r="L522" s="110"/>
      <c r="M522" s="102">
        <v>14</v>
      </c>
      <c r="N522" s="175">
        <v>19.31</v>
      </c>
      <c r="O522" s="300">
        <v>20</v>
      </c>
    </row>
    <row r="523" spans="1:15" ht="12.75">
      <c r="A523" s="125">
        <v>261</v>
      </c>
      <c r="B523" s="30">
        <v>5171</v>
      </c>
      <c r="C523" s="30">
        <v>3613</v>
      </c>
      <c r="D523" s="168"/>
      <c r="E523" s="168"/>
      <c r="F523" s="149" t="s">
        <v>1047</v>
      </c>
      <c r="G523" s="376"/>
      <c r="H523" s="377"/>
      <c r="I523" s="378"/>
      <c r="J523" s="180"/>
      <c r="K523" s="181"/>
      <c r="L523" s="110"/>
      <c r="M523" s="102">
        <v>100</v>
      </c>
      <c r="N523" s="175">
        <v>100.18</v>
      </c>
      <c r="O523" s="300">
        <v>29</v>
      </c>
    </row>
    <row r="524" spans="1:15" ht="3" customHeight="1">
      <c r="A524" s="125"/>
      <c r="B524" s="125"/>
      <c r="C524" s="125"/>
      <c r="D524" s="331"/>
      <c r="E524" s="331"/>
      <c r="F524" s="65"/>
      <c r="G524" s="376"/>
      <c r="H524" s="377"/>
      <c r="I524" s="378"/>
      <c r="J524" s="180"/>
      <c r="K524" s="181"/>
      <c r="L524" s="110"/>
      <c r="M524" s="104"/>
      <c r="N524" s="173"/>
      <c r="O524" s="299"/>
    </row>
    <row r="525" spans="1:15" ht="12.75">
      <c r="A525" s="26">
        <v>262</v>
      </c>
      <c r="B525" s="30">
        <v>5169</v>
      </c>
      <c r="C525" s="30">
        <v>3639</v>
      </c>
      <c r="D525" s="168"/>
      <c r="E525" s="168"/>
      <c r="F525" s="62" t="s">
        <v>1018</v>
      </c>
      <c r="H525" s="10"/>
      <c r="I525" s="50"/>
      <c r="J525" s="171"/>
      <c r="K525" s="167"/>
      <c r="L525" s="82"/>
      <c r="M525" s="308">
        <v>150</v>
      </c>
      <c r="N525" s="173">
        <v>180.164</v>
      </c>
      <c r="O525" s="308">
        <v>200</v>
      </c>
    </row>
    <row r="526" spans="1:15" ht="12.75">
      <c r="A526" s="128">
        <v>262</v>
      </c>
      <c r="B526" s="32">
        <v>5169</v>
      </c>
      <c r="C526" s="32">
        <v>3745</v>
      </c>
      <c r="D526" s="281"/>
      <c r="E526" s="281"/>
      <c r="F526" s="216" t="s">
        <v>621</v>
      </c>
      <c r="H526" s="10"/>
      <c r="I526" s="50"/>
      <c r="J526" s="171"/>
      <c r="K526" s="167"/>
      <c r="L526" s="82"/>
      <c r="M526" s="308">
        <v>0</v>
      </c>
      <c r="N526" s="173">
        <v>0</v>
      </c>
      <c r="O526" s="308">
        <v>100</v>
      </c>
    </row>
    <row r="527" spans="1:15" ht="12.75">
      <c r="A527" s="128">
        <v>262</v>
      </c>
      <c r="B527" s="32">
        <v>5169</v>
      </c>
      <c r="C527" s="32">
        <v>3699</v>
      </c>
      <c r="D527" s="281"/>
      <c r="E527" s="281"/>
      <c r="F527" s="216" t="s">
        <v>622</v>
      </c>
      <c r="H527" s="10"/>
      <c r="I527" s="50"/>
      <c r="J527" s="171"/>
      <c r="K527" s="167"/>
      <c r="L527" s="82"/>
      <c r="M527" s="308">
        <v>0</v>
      </c>
      <c r="N527" s="173">
        <v>0</v>
      </c>
      <c r="O527" s="308">
        <v>70</v>
      </c>
    </row>
    <row r="528" spans="1:15" ht="12.75">
      <c r="A528" s="128">
        <v>262</v>
      </c>
      <c r="B528" s="32">
        <v>5139</v>
      </c>
      <c r="C528" s="32">
        <v>3613</v>
      </c>
      <c r="D528" s="281"/>
      <c r="E528" s="281"/>
      <c r="F528" s="200" t="s">
        <v>937</v>
      </c>
      <c r="H528" s="10"/>
      <c r="I528" s="107"/>
      <c r="J528" s="171"/>
      <c r="K528" s="167"/>
      <c r="L528" s="82"/>
      <c r="M528" s="308">
        <v>25</v>
      </c>
      <c r="N528" s="173">
        <v>1.65</v>
      </c>
      <c r="O528" s="308">
        <v>25</v>
      </c>
    </row>
    <row r="529" spans="1:15" ht="12.75">
      <c r="A529" s="26">
        <v>262</v>
      </c>
      <c r="B529" s="30">
        <v>5171</v>
      </c>
      <c r="C529" s="30">
        <v>4357</v>
      </c>
      <c r="D529" s="168"/>
      <c r="E529" s="168"/>
      <c r="F529" s="151" t="s">
        <v>580</v>
      </c>
      <c r="H529" s="10"/>
      <c r="I529" s="50"/>
      <c r="J529" s="171"/>
      <c r="K529" s="167"/>
      <c r="L529" s="82"/>
      <c r="M529" s="308">
        <v>190</v>
      </c>
      <c r="N529" s="173">
        <v>451.99</v>
      </c>
      <c r="O529" s="308">
        <v>0</v>
      </c>
    </row>
    <row r="530" spans="1:15" ht="12.75">
      <c r="A530" s="26">
        <v>262</v>
      </c>
      <c r="B530" s="30">
        <v>5171</v>
      </c>
      <c r="C530" s="30">
        <v>3122</v>
      </c>
      <c r="D530" s="168"/>
      <c r="E530" s="168"/>
      <c r="F530" s="151" t="s">
        <v>24</v>
      </c>
      <c r="H530" s="10"/>
      <c r="I530" s="50"/>
      <c r="J530" s="171"/>
      <c r="K530" s="167"/>
      <c r="L530" s="82"/>
      <c r="M530" s="308">
        <v>320</v>
      </c>
      <c r="N530" s="173">
        <v>234.7</v>
      </c>
      <c r="O530" s="308">
        <v>120</v>
      </c>
    </row>
    <row r="531" spans="1:15" ht="12.75">
      <c r="A531" s="26">
        <v>262</v>
      </c>
      <c r="B531" s="30">
        <v>5171</v>
      </c>
      <c r="C531" s="30">
        <v>3311</v>
      </c>
      <c r="D531" s="168"/>
      <c r="E531" s="168"/>
      <c r="F531" s="151" t="s">
        <v>712</v>
      </c>
      <c r="H531" s="10"/>
      <c r="I531" s="50"/>
      <c r="J531" s="171"/>
      <c r="K531" s="167"/>
      <c r="L531" s="82"/>
      <c r="M531" s="308">
        <v>20</v>
      </c>
      <c r="N531" s="173">
        <v>0</v>
      </c>
      <c r="O531" s="308">
        <v>20</v>
      </c>
    </row>
    <row r="532" spans="1:15" ht="12.75">
      <c r="A532" s="26">
        <v>262</v>
      </c>
      <c r="B532" s="30">
        <v>5171</v>
      </c>
      <c r="C532" s="30">
        <v>3313</v>
      </c>
      <c r="D532" s="168"/>
      <c r="E532" s="168"/>
      <c r="F532" s="151" t="s">
        <v>742</v>
      </c>
      <c r="H532" s="10"/>
      <c r="I532" s="50"/>
      <c r="J532" s="171"/>
      <c r="K532" s="167"/>
      <c r="L532" s="82"/>
      <c r="M532" s="308">
        <v>50</v>
      </c>
      <c r="N532" s="173">
        <v>25.038</v>
      </c>
      <c r="O532" s="308">
        <v>50</v>
      </c>
    </row>
    <row r="533" spans="1:15" ht="12.75">
      <c r="A533" s="26">
        <v>262</v>
      </c>
      <c r="B533" s="30">
        <v>5171</v>
      </c>
      <c r="C533" s="30">
        <v>3314</v>
      </c>
      <c r="D533" s="168"/>
      <c r="E533" s="168"/>
      <c r="F533" s="151" t="s">
        <v>84</v>
      </c>
      <c r="H533" s="10"/>
      <c r="I533" s="50"/>
      <c r="J533" s="171"/>
      <c r="K533" s="167"/>
      <c r="L533" s="82"/>
      <c r="M533" s="308">
        <v>250</v>
      </c>
      <c r="N533" s="173">
        <v>156.233</v>
      </c>
      <c r="O533" s="308">
        <v>250</v>
      </c>
    </row>
    <row r="534" spans="1:15" ht="12.75">
      <c r="A534" s="26">
        <v>262</v>
      </c>
      <c r="B534" s="30">
        <v>5171</v>
      </c>
      <c r="C534" s="30">
        <v>3421</v>
      </c>
      <c r="D534" s="168"/>
      <c r="E534" s="168"/>
      <c r="F534" s="151" t="s">
        <v>579</v>
      </c>
      <c r="H534" s="10"/>
      <c r="I534" s="50"/>
      <c r="J534" s="171"/>
      <c r="K534" s="167"/>
      <c r="L534" s="82"/>
      <c r="M534" s="308">
        <v>135</v>
      </c>
      <c r="N534" s="173">
        <v>136.42</v>
      </c>
      <c r="O534" s="308">
        <v>135</v>
      </c>
    </row>
    <row r="535" spans="1:15" ht="12.75">
      <c r="A535" s="26">
        <v>262</v>
      </c>
      <c r="B535" s="30">
        <v>5171</v>
      </c>
      <c r="C535" s="30">
        <v>3613</v>
      </c>
      <c r="D535" s="168"/>
      <c r="E535" s="168"/>
      <c r="F535" s="170" t="s">
        <v>459</v>
      </c>
      <c r="H535" s="10"/>
      <c r="I535" s="50"/>
      <c r="J535" s="171"/>
      <c r="K535" s="167"/>
      <c r="L535" s="82"/>
      <c r="M535" s="308">
        <v>214</v>
      </c>
      <c r="N535" s="173">
        <v>269.05</v>
      </c>
      <c r="O535" s="308">
        <v>400</v>
      </c>
    </row>
    <row r="536" spans="1:15" ht="12.75">
      <c r="A536" s="26">
        <v>262</v>
      </c>
      <c r="B536" s="30">
        <v>5171</v>
      </c>
      <c r="C536" s="30">
        <v>3632</v>
      </c>
      <c r="D536" s="168"/>
      <c r="E536" s="168"/>
      <c r="F536" s="62" t="s">
        <v>481</v>
      </c>
      <c r="H536" s="10"/>
      <c r="I536" s="107"/>
      <c r="J536" s="171"/>
      <c r="K536" s="167"/>
      <c r="L536" s="82"/>
      <c r="M536" s="308">
        <v>100</v>
      </c>
      <c r="N536" s="173">
        <v>12.64</v>
      </c>
      <c r="O536" s="308">
        <v>100</v>
      </c>
    </row>
    <row r="537" spans="1:15" ht="13.5" customHeight="1">
      <c r="A537" s="128">
        <v>262</v>
      </c>
      <c r="B537" s="32">
        <v>5171</v>
      </c>
      <c r="C537" s="32">
        <v>3322</v>
      </c>
      <c r="D537" s="281"/>
      <c r="E537" s="281"/>
      <c r="F537" s="440" t="s">
        <v>581</v>
      </c>
      <c r="H537" s="10"/>
      <c r="I537" s="107"/>
      <c r="J537" s="171"/>
      <c r="K537" s="167"/>
      <c r="L537" s="82"/>
      <c r="M537" s="308">
        <v>30</v>
      </c>
      <c r="N537" s="173">
        <v>17.49</v>
      </c>
      <c r="O537" s="308">
        <v>30</v>
      </c>
    </row>
    <row r="538" spans="1:15" ht="12.75">
      <c r="A538" s="128">
        <v>262</v>
      </c>
      <c r="B538" s="32">
        <v>5171</v>
      </c>
      <c r="C538" s="32">
        <v>3639</v>
      </c>
      <c r="D538" s="281"/>
      <c r="E538" s="281"/>
      <c r="F538" s="433" t="s">
        <v>582</v>
      </c>
      <c r="H538" s="10"/>
      <c r="I538" s="107"/>
      <c r="J538" s="171"/>
      <c r="K538" s="167"/>
      <c r="L538" s="82"/>
      <c r="M538" s="308">
        <v>900</v>
      </c>
      <c r="N538" s="173">
        <v>5.426</v>
      </c>
      <c r="O538" s="308">
        <v>200</v>
      </c>
    </row>
    <row r="539" spans="1:15" ht="12.75">
      <c r="A539" s="128">
        <v>262</v>
      </c>
      <c r="B539" s="32">
        <v>5171</v>
      </c>
      <c r="C539" s="32">
        <v>2221</v>
      </c>
      <c r="D539" s="281"/>
      <c r="E539" s="281"/>
      <c r="F539" s="433" t="s">
        <v>460</v>
      </c>
      <c r="H539" s="10"/>
      <c r="I539" s="107"/>
      <c r="J539" s="171"/>
      <c r="K539" s="167"/>
      <c r="L539" s="82"/>
      <c r="M539" s="308">
        <v>550</v>
      </c>
      <c r="N539" s="173">
        <v>275.361</v>
      </c>
      <c r="O539" s="308">
        <v>100</v>
      </c>
    </row>
    <row r="540" spans="1:15" ht="12.75">
      <c r="A540" s="128">
        <v>262</v>
      </c>
      <c r="B540" s="32">
        <v>5901</v>
      </c>
      <c r="C540" s="32">
        <v>3122</v>
      </c>
      <c r="D540" s="281"/>
      <c r="E540" s="281"/>
      <c r="F540" s="433" t="s">
        <v>256</v>
      </c>
      <c r="H540" s="10"/>
      <c r="I540" s="107"/>
      <c r="J540" s="171"/>
      <c r="K540" s="167"/>
      <c r="L540" s="82"/>
      <c r="M540" s="308">
        <v>0</v>
      </c>
      <c r="N540" s="173">
        <v>0</v>
      </c>
      <c r="O540" s="308">
        <v>1300</v>
      </c>
    </row>
    <row r="541" spans="1:15" ht="12.75">
      <c r="A541" s="87">
        <v>262</v>
      </c>
      <c r="B541" s="30"/>
      <c r="C541" s="30"/>
      <c r="D541" s="168"/>
      <c r="E541" s="168"/>
      <c r="F541" s="149" t="s">
        <v>482</v>
      </c>
      <c r="H541" s="10"/>
      <c r="I541" s="107"/>
      <c r="J541" s="171"/>
      <c r="K541" s="167"/>
      <c r="L541" s="82"/>
      <c r="M541" s="309">
        <f>SUM(M525:M540)</f>
        <v>2934</v>
      </c>
      <c r="N541" s="175">
        <f>SUM(N525:N540)</f>
        <v>1766.1619999999998</v>
      </c>
      <c r="O541" s="309">
        <f>SUM(O525:O540)</f>
        <v>3100</v>
      </c>
    </row>
    <row r="542" spans="1:15" ht="3" customHeight="1">
      <c r="A542" s="87"/>
      <c r="B542" s="30"/>
      <c r="C542" s="30"/>
      <c r="D542" s="168"/>
      <c r="E542" s="168"/>
      <c r="F542" s="149"/>
      <c r="G542" s="214"/>
      <c r="H542" s="48"/>
      <c r="I542" s="50"/>
      <c r="J542" s="311"/>
      <c r="K542" s="192"/>
      <c r="L542" s="311"/>
      <c r="M542" s="309"/>
      <c r="N542" s="175"/>
      <c r="O542" s="309"/>
    </row>
    <row r="543" spans="1:15" ht="13.5" customHeight="1">
      <c r="A543" s="87">
        <v>263</v>
      </c>
      <c r="B543" s="30">
        <v>5362</v>
      </c>
      <c r="C543" s="30">
        <v>3639</v>
      </c>
      <c r="D543" s="168"/>
      <c r="E543" s="168"/>
      <c r="F543" s="170" t="s">
        <v>205</v>
      </c>
      <c r="G543" s="4"/>
      <c r="H543" s="9"/>
      <c r="I543" s="50"/>
      <c r="J543" s="311"/>
      <c r="K543" s="697"/>
      <c r="L543" s="311"/>
      <c r="M543" s="309">
        <v>1392</v>
      </c>
      <c r="N543" s="175">
        <v>1355.742</v>
      </c>
      <c r="O543" s="309">
        <v>614</v>
      </c>
    </row>
    <row r="544" spans="1:15" ht="13.5" customHeight="1">
      <c r="A544" s="87">
        <v>263</v>
      </c>
      <c r="B544" s="30">
        <v>5166</v>
      </c>
      <c r="C544" s="30">
        <v>3639</v>
      </c>
      <c r="D544" s="168"/>
      <c r="E544" s="168"/>
      <c r="F544" s="151" t="s">
        <v>494</v>
      </c>
      <c r="G544" s="4"/>
      <c r="H544" s="9"/>
      <c r="I544" s="50"/>
      <c r="J544" s="311"/>
      <c r="K544" s="192"/>
      <c r="L544" s="311"/>
      <c r="M544" s="309">
        <v>40</v>
      </c>
      <c r="N544" s="175">
        <v>29.94</v>
      </c>
      <c r="O544" s="309">
        <v>300</v>
      </c>
    </row>
    <row r="545" spans="1:15" ht="13.5" customHeight="1">
      <c r="A545" s="87">
        <v>263</v>
      </c>
      <c r="B545" s="30">
        <v>5169</v>
      </c>
      <c r="C545" s="30">
        <v>3639</v>
      </c>
      <c r="D545" s="168"/>
      <c r="E545" s="168"/>
      <c r="F545" s="62" t="s">
        <v>455</v>
      </c>
      <c r="G545" s="4"/>
      <c r="H545" s="9"/>
      <c r="I545" s="50"/>
      <c r="J545" s="311"/>
      <c r="K545" s="192"/>
      <c r="L545" s="311"/>
      <c r="M545" s="309">
        <v>38</v>
      </c>
      <c r="N545" s="175">
        <v>49.656</v>
      </c>
      <c r="O545" s="309">
        <v>50</v>
      </c>
    </row>
    <row r="546" spans="1:15" ht="2.25" customHeight="1">
      <c r="A546" s="87"/>
      <c r="B546" s="30"/>
      <c r="C546" s="30"/>
      <c r="D546" s="168"/>
      <c r="E546" s="168"/>
      <c r="F546" s="149"/>
      <c r="G546" s="4"/>
      <c r="H546" s="9"/>
      <c r="I546" s="50"/>
      <c r="J546" s="311"/>
      <c r="K546" s="192"/>
      <c r="L546" s="311"/>
      <c r="M546" s="309"/>
      <c r="N546" s="175"/>
      <c r="O546" s="309"/>
    </row>
    <row r="547" spans="1:15" ht="13.5" customHeight="1">
      <c r="A547" s="26">
        <v>264</v>
      </c>
      <c r="B547" s="30">
        <v>5169</v>
      </c>
      <c r="C547" s="30">
        <v>3639</v>
      </c>
      <c r="D547" s="168"/>
      <c r="E547" s="168"/>
      <c r="F547" s="62" t="s">
        <v>947</v>
      </c>
      <c r="G547" s="4"/>
      <c r="H547" s="9"/>
      <c r="I547" s="50"/>
      <c r="J547" s="311"/>
      <c r="K547" s="192"/>
      <c r="L547" s="311"/>
      <c r="M547" s="308">
        <v>1235</v>
      </c>
      <c r="N547" s="173">
        <v>1028.166</v>
      </c>
      <c r="O547" s="308">
        <v>1200</v>
      </c>
    </row>
    <row r="548" spans="1:15" ht="13.5" customHeight="1">
      <c r="A548" s="26">
        <v>264</v>
      </c>
      <c r="B548" s="30">
        <v>5163</v>
      </c>
      <c r="C548" s="30">
        <v>3639</v>
      </c>
      <c r="D548" s="168"/>
      <c r="E548" s="168"/>
      <c r="F548" s="62" t="s">
        <v>1017</v>
      </c>
      <c r="G548" s="4"/>
      <c r="H548" s="9"/>
      <c r="I548" s="50"/>
      <c r="J548" s="311"/>
      <c r="K548" s="192"/>
      <c r="L548" s="311"/>
      <c r="M548" s="308">
        <v>140</v>
      </c>
      <c r="N548" s="173">
        <v>130</v>
      </c>
      <c r="O548" s="308">
        <v>130</v>
      </c>
    </row>
    <row r="549" spans="1:15" ht="13.5" customHeight="1">
      <c r="A549" s="26">
        <v>264</v>
      </c>
      <c r="B549" s="30">
        <v>5137</v>
      </c>
      <c r="C549" s="30">
        <v>3639</v>
      </c>
      <c r="D549" s="168"/>
      <c r="E549" s="168"/>
      <c r="F549" s="62" t="s">
        <v>950</v>
      </c>
      <c r="G549" s="4"/>
      <c r="H549" s="9"/>
      <c r="I549" s="50"/>
      <c r="J549" s="311"/>
      <c r="K549" s="192"/>
      <c r="L549" s="311"/>
      <c r="M549" s="308">
        <v>10</v>
      </c>
      <c r="N549" s="173">
        <v>7.7</v>
      </c>
      <c r="O549" s="308">
        <v>10</v>
      </c>
    </row>
    <row r="550" spans="1:15" ht="13.5" customHeight="1">
      <c r="A550" s="26">
        <v>264</v>
      </c>
      <c r="B550" s="30">
        <v>5154</v>
      </c>
      <c r="C550" s="30">
        <v>3639</v>
      </c>
      <c r="D550" s="168"/>
      <c r="E550" s="168"/>
      <c r="F550" s="62" t="s">
        <v>951</v>
      </c>
      <c r="G550" s="4"/>
      <c r="H550" s="9"/>
      <c r="I550" s="50"/>
      <c r="J550" s="311"/>
      <c r="K550" s="192"/>
      <c r="L550" s="311"/>
      <c r="M550" s="308">
        <v>291</v>
      </c>
      <c r="N550" s="173">
        <v>207.973</v>
      </c>
      <c r="O550" s="308">
        <v>290</v>
      </c>
    </row>
    <row r="551" spans="1:15" ht="13.5" customHeight="1">
      <c r="A551" s="26">
        <v>264</v>
      </c>
      <c r="B551" s="30">
        <v>5151</v>
      </c>
      <c r="C551" s="30">
        <v>3639</v>
      </c>
      <c r="D551" s="168"/>
      <c r="E551" s="168"/>
      <c r="F551" s="151" t="s">
        <v>1014</v>
      </c>
      <c r="G551" s="4"/>
      <c r="H551" s="9"/>
      <c r="I551" s="50"/>
      <c r="J551" s="311"/>
      <c r="K551" s="192"/>
      <c r="L551" s="311"/>
      <c r="M551" s="308">
        <v>448</v>
      </c>
      <c r="N551" s="173">
        <v>315.66</v>
      </c>
      <c r="O551" s="308">
        <v>440</v>
      </c>
    </row>
    <row r="552" spans="1:15" ht="12.75">
      <c r="A552" s="26">
        <v>264</v>
      </c>
      <c r="B552" s="30">
        <v>5169</v>
      </c>
      <c r="C552" s="30">
        <v>3639</v>
      </c>
      <c r="D552" s="168"/>
      <c r="E552" s="168"/>
      <c r="F552" s="62" t="s">
        <v>948</v>
      </c>
      <c r="H552" s="10"/>
      <c r="I552" s="129"/>
      <c r="J552" s="180"/>
      <c r="K552" s="181"/>
      <c r="L552" s="110"/>
      <c r="M552" s="308">
        <v>10</v>
      </c>
      <c r="N552" s="176">
        <v>0</v>
      </c>
      <c r="O552" s="308">
        <v>10</v>
      </c>
    </row>
    <row r="553" spans="1:15" ht="12.75">
      <c r="A553" s="26">
        <v>264</v>
      </c>
      <c r="B553" s="30">
        <v>5171</v>
      </c>
      <c r="C553" s="30">
        <v>3639</v>
      </c>
      <c r="D553" s="168"/>
      <c r="E553" s="168"/>
      <c r="F553" s="62" t="s">
        <v>949</v>
      </c>
      <c r="H553" s="10"/>
      <c r="I553" s="129"/>
      <c r="J553" s="180"/>
      <c r="K553" s="181"/>
      <c r="L553" s="110"/>
      <c r="M553" s="308">
        <v>50</v>
      </c>
      <c r="N553" s="176">
        <v>41.963</v>
      </c>
      <c r="O553" s="308">
        <v>50</v>
      </c>
    </row>
    <row r="554" spans="1:15" ht="12.75">
      <c r="A554" s="87">
        <v>264</v>
      </c>
      <c r="B554" s="30"/>
      <c r="C554" s="30"/>
      <c r="D554" s="168"/>
      <c r="E554" s="168"/>
      <c r="F554" s="70" t="s">
        <v>962</v>
      </c>
      <c r="G554" s="214"/>
      <c r="H554" s="48"/>
      <c r="I554" s="50"/>
      <c r="J554" s="311"/>
      <c r="K554" s="192"/>
      <c r="L554" s="311"/>
      <c r="M554" s="309">
        <f>SUM(M547:M553)</f>
        <v>2184</v>
      </c>
      <c r="N554" s="175">
        <f>SUM(N547:N553)</f>
        <v>1731.462</v>
      </c>
      <c r="O554" s="309">
        <f>SUM(O547:O553)</f>
        <v>2130</v>
      </c>
    </row>
    <row r="555" spans="1:15" ht="3" customHeight="1">
      <c r="A555" s="87"/>
      <c r="B555" s="30"/>
      <c r="C555" s="30"/>
      <c r="D555" s="168"/>
      <c r="E555" s="168"/>
      <c r="F555" s="149"/>
      <c r="G555" s="4"/>
      <c r="H555" s="9"/>
      <c r="I555" s="4"/>
      <c r="J555" s="311"/>
      <c r="K555" s="192"/>
      <c r="L555" s="311"/>
      <c r="M555" s="309"/>
      <c r="N555" s="175"/>
      <c r="O555" s="309"/>
    </row>
    <row r="556" spans="1:15" ht="12.75">
      <c r="A556" s="87">
        <v>265</v>
      </c>
      <c r="B556" s="30">
        <v>5169</v>
      </c>
      <c r="C556" s="30">
        <v>3632</v>
      </c>
      <c r="D556" s="168"/>
      <c r="E556" s="168"/>
      <c r="F556" s="70" t="s">
        <v>300</v>
      </c>
      <c r="G556" s="4"/>
      <c r="H556" s="9"/>
      <c r="I556" s="4"/>
      <c r="J556" s="311"/>
      <c r="K556" s="192"/>
      <c r="L556" s="311"/>
      <c r="M556" s="309">
        <v>1115</v>
      </c>
      <c r="N556" s="175">
        <v>915.23</v>
      </c>
      <c r="O556" s="309">
        <v>1350</v>
      </c>
    </row>
    <row r="557" spans="1:15" ht="12.75">
      <c r="A557" s="87">
        <v>265</v>
      </c>
      <c r="B557" s="30">
        <v>5139</v>
      </c>
      <c r="C557" s="30">
        <v>3632</v>
      </c>
      <c r="D557" s="168"/>
      <c r="E557" s="168"/>
      <c r="F557" s="70" t="s">
        <v>943</v>
      </c>
      <c r="G557" s="4"/>
      <c r="H557" s="9"/>
      <c r="I557" s="4"/>
      <c r="J557" s="311"/>
      <c r="K557" s="192"/>
      <c r="L557" s="311"/>
      <c r="M557" s="309">
        <v>10</v>
      </c>
      <c r="N557" s="175">
        <v>10</v>
      </c>
      <c r="O557" s="309">
        <v>10</v>
      </c>
    </row>
    <row r="558" spans="1:15" ht="12.75">
      <c r="A558" s="87">
        <v>266</v>
      </c>
      <c r="B558" s="30">
        <v>5169</v>
      </c>
      <c r="C558" s="30">
        <v>3632</v>
      </c>
      <c r="D558" s="168"/>
      <c r="E558" s="168"/>
      <c r="F558" s="70" t="s">
        <v>984</v>
      </c>
      <c r="G558" s="4"/>
      <c r="H558" s="9"/>
      <c r="I558" s="4"/>
      <c r="J558" s="311"/>
      <c r="K558" s="192"/>
      <c r="L558" s="311"/>
      <c r="M558" s="309">
        <v>10</v>
      </c>
      <c r="N558" s="175">
        <v>0</v>
      </c>
      <c r="O558" s="309">
        <v>5</v>
      </c>
    </row>
    <row r="559" spans="1:15" ht="12.75">
      <c r="A559" s="87">
        <v>266</v>
      </c>
      <c r="B559" s="30">
        <v>2310</v>
      </c>
      <c r="C559" s="30">
        <v>3632</v>
      </c>
      <c r="D559" s="168"/>
      <c r="E559" s="168"/>
      <c r="F559" s="70" t="s">
        <v>1006</v>
      </c>
      <c r="G559" s="4"/>
      <c r="H559" s="9"/>
      <c r="I559" s="4"/>
      <c r="J559" s="301">
        <v>10</v>
      </c>
      <c r="K559" s="195">
        <v>2.4</v>
      </c>
      <c r="L559" s="301">
        <v>5</v>
      </c>
      <c r="M559" s="312"/>
      <c r="N559" s="192"/>
      <c r="O559" s="312"/>
    </row>
    <row r="560" spans="1:15" ht="1.5" customHeight="1">
      <c r="A560" s="87"/>
      <c r="B560" s="30"/>
      <c r="C560" s="30"/>
      <c r="D560" s="168"/>
      <c r="E560" s="168"/>
      <c r="F560" s="70"/>
      <c r="G560" s="4"/>
      <c r="H560" s="9"/>
      <c r="I560" s="4"/>
      <c r="J560" s="300"/>
      <c r="K560" s="175"/>
      <c r="L560" s="300"/>
      <c r="M560" s="309"/>
      <c r="N560" s="175"/>
      <c r="O560" s="309"/>
    </row>
    <row r="561" spans="1:15" ht="12.75">
      <c r="A561" s="87">
        <v>267</v>
      </c>
      <c r="B561" s="30">
        <v>5169</v>
      </c>
      <c r="C561" s="30">
        <v>3639</v>
      </c>
      <c r="D561" s="168"/>
      <c r="E561" s="168"/>
      <c r="F561" s="70" t="s">
        <v>186</v>
      </c>
      <c r="G561" s="4"/>
      <c r="H561" s="9"/>
      <c r="I561" s="4"/>
      <c r="J561" s="311"/>
      <c r="K561" s="192"/>
      <c r="L561" s="311"/>
      <c r="M561" s="309">
        <v>27</v>
      </c>
      <c r="N561" s="175">
        <v>39.44</v>
      </c>
      <c r="O561" s="309">
        <v>40</v>
      </c>
    </row>
    <row r="562" spans="1:15" ht="12.75">
      <c r="A562" s="87">
        <v>268</v>
      </c>
      <c r="B562" s="30">
        <v>2322</v>
      </c>
      <c r="C562" s="30">
        <v>3639</v>
      </c>
      <c r="D562" s="168"/>
      <c r="E562" s="168"/>
      <c r="F562" s="70" t="s">
        <v>171</v>
      </c>
      <c r="G562" s="4"/>
      <c r="H562" s="9"/>
      <c r="I562" s="4"/>
      <c r="J562" s="300">
        <v>285</v>
      </c>
      <c r="K562" s="175">
        <v>285.5</v>
      </c>
      <c r="L562" s="300">
        <v>0</v>
      </c>
      <c r="M562" s="312"/>
      <c r="N562" s="192"/>
      <c r="O562" s="312"/>
    </row>
    <row r="563" spans="1:15" ht="12.75">
      <c r="A563" s="87">
        <v>269</v>
      </c>
      <c r="B563" s="26">
        <v>2131</v>
      </c>
      <c r="C563" s="26">
        <v>1032</v>
      </c>
      <c r="D563" s="168"/>
      <c r="E563" s="168"/>
      <c r="F563" s="70" t="s">
        <v>209</v>
      </c>
      <c r="G563" s="4"/>
      <c r="H563" s="9"/>
      <c r="I563" s="4"/>
      <c r="J563" s="300">
        <v>2800</v>
      </c>
      <c r="K563" s="175">
        <v>1500</v>
      </c>
      <c r="L563" s="300">
        <v>2800</v>
      </c>
      <c r="M563" s="312"/>
      <c r="N563" s="192"/>
      <c r="O563" s="312"/>
    </row>
    <row r="564" spans="1:15" ht="12.75">
      <c r="A564" s="87">
        <v>270</v>
      </c>
      <c r="B564" s="30">
        <v>2132</v>
      </c>
      <c r="C564" s="30">
        <v>3613</v>
      </c>
      <c r="D564" s="168"/>
      <c r="E564" s="168"/>
      <c r="F564" s="150" t="s">
        <v>92</v>
      </c>
      <c r="G564" s="4"/>
      <c r="H564" s="9"/>
      <c r="I564" s="4"/>
      <c r="J564" s="300">
        <v>285</v>
      </c>
      <c r="K564" s="175">
        <v>305.18</v>
      </c>
      <c r="L564" s="300">
        <v>114</v>
      </c>
      <c r="M564" s="312"/>
      <c r="N564" s="192"/>
      <c r="O564" s="312"/>
    </row>
    <row r="565" spans="1:15" ht="12.75">
      <c r="A565" s="87">
        <v>271</v>
      </c>
      <c r="B565" s="30">
        <v>2132</v>
      </c>
      <c r="C565" s="30">
        <v>3639</v>
      </c>
      <c r="D565" s="168"/>
      <c r="E565" s="168"/>
      <c r="F565" s="149" t="s">
        <v>1021</v>
      </c>
      <c r="G565" s="4"/>
      <c r="H565" s="9"/>
      <c r="I565" s="4"/>
      <c r="J565" s="300">
        <v>3530</v>
      </c>
      <c r="K565" s="175">
        <v>1157.548</v>
      </c>
      <c r="L565" s="300">
        <v>144</v>
      </c>
      <c r="M565" s="312"/>
      <c r="N565" s="192"/>
      <c r="O565" s="312"/>
    </row>
    <row r="566" spans="1:15" ht="12.75">
      <c r="A566" s="87">
        <v>272</v>
      </c>
      <c r="B566" s="30">
        <v>2132</v>
      </c>
      <c r="C566" s="30">
        <v>2219</v>
      </c>
      <c r="D566" s="168"/>
      <c r="E566" s="168"/>
      <c r="F566" s="150" t="s">
        <v>1022</v>
      </c>
      <c r="G566" s="4"/>
      <c r="H566" s="9"/>
      <c r="I566" s="4"/>
      <c r="J566" s="300">
        <v>5272</v>
      </c>
      <c r="K566" s="175">
        <v>3984.71</v>
      </c>
      <c r="L566" s="300">
        <f>5314+2760</f>
        <v>8074</v>
      </c>
      <c r="M566" s="312"/>
      <c r="N566" s="192"/>
      <c r="O566" s="312"/>
    </row>
    <row r="567" spans="1:15" ht="12.75">
      <c r="A567" s="87">
        <v>273</v>
      </c>
      <c r="B567" s="30">
        <v>2132</v>
      </c>
      <c r="C567" s="30">
        <v>3639</v>
      </c>
      <c r="D567" s="168"/>
      <c r="E567" s="168"/>
      <c r="F567" s="70" t="s">
        <v>1020</v>
      </c>
      <c r="G567" s="4"/>
      <c r="H567" s="9"/>
      <c r="I567" s="4"/>
      <c r="J567" s="300">
        <v>937</v>
      </c>
      <c r="K567" s="175">
        <v>623.354</v>
      </c>
      <c r="L567" s="300">
        <v>1270</v>
      </c>
      <c r="M567" s="312"/>
      <c r="N567" s="192"/>
      <c r="O567" s="312"/>
    </row>
    <row r="568" spans="1:15" ht="12.75">
      <c r="A568" s="87">
        <v>274</v>
      </c>
      <c r="B568" s="30">
        <v>2139</v>
      </c>
      <c r="C568" s="30">
        <v>3632</v>
      </c>
      <c r="D568" s="168"/>
      <c r="E568" s="168"/>
      <c r="F568" s="70" t="s">
        <v>54</v>
      </c>
      <c r="G568" s="4"/>
      <c r="H568" s="9"/>
      <c r="I568" s="4"/>
      <c r="J568" s="300">
        <v>85</v>
      </c>
      <c r="K568" s="175">
        <v>90.604</v>
      </c>
      <c r="L568" s="300">
        <v>80</v>
      </c>
      <c r="M568" s="312"/>
      <c r="N568" s="192"/>
      <c r="O568" s="312"/>
    </row>
    <row r="569" spans="1:15" ht="12.75">
      <c r="A569" s="87">
        <v>274</v>
      </c>
      <c r="B569" s="30">
        <v>2111</v>
      </c>
      <c r="C569" s="30">
        <v>3632</v>
      </c>
      <c r="D569" s="168"/>
      <c r="E569" s="168"/>
      <c r="F569" s="70" t="s">
        <v>53</v>
      </c>
      <c r="G569" s="4"/>
      <c r="H569" s="9"/>
      <c r="I569" s="4"/>
      <c r="J569" s="300">
        <v>200</v>
      </c>
      <c r="K569" s="175">
        <v>229.186</v>
      </c>
      <c r="L569" s="300">
        <v>200</v>
      </c>
      <c r="M569" s="312"/>
      <c r="N569" s="192"/>
      <c r="O569" s="312"/>
    </row>
    <row r="570" spans="1:15" ht="12.75">
      <c r="A570" s="87">
        <v>275</v>
      </c>
      <c r="B570" s="30">
        <v>2131</v>
      </c>
      <c r="C570" s="30">
        <v>3639</v>
      </c>
      <c r="D570" s="168"/>
      <c r="E570" s="168"/>
      <c r="F570" s="70" t="s">
        <v>390</v>
      </c>
      <c r="G570" s="4"/>
      <c r="H570" s="9"/>
      <c r="I570" s="4"/>
      <c r="J570" s="300">
        <v>112</v>
      </c>
      <c r="K570" s="175">
        <v>111.172</v>
      </c>
      <c r="L570" s="300">
        <v>120</v>
      </c>
      <c r="M570" s="312"/>
      <c r="N570" s="192"/>
      <c r="O570" s="312"/>
    </row>
    <row r="571" spans="1:15" ht="2.25" customHeight="1">
      <c r="A571" s="87"/>
      <c r="B571" s="30"/>
      <c r="C571" s="30"/>
      <c r="D571" s="168"/>
      <c r="E571" s="168"/>
      <c r="F571" s="70"/>
      <c r="G571" s="4"/>
      <c r="H571" s="9"/>
      <c r="I571" s="4"/>
      <c r="J571" s="300"/>
      <c r="K571" s="175"/>
      <c r="L571" s="300"/>
      <c r="M571" s="312"/>
      <c r="N571" s="192"/>
      <c r="O571" s="312"/>
    </row>
    <row r="572" spans="1:15" ht="12.75">
      <c r="A572" s="87">
        <v>276</v>
      </c>
      <c r="B572" s="30">
        <v>2132</v>
      </c>
      <c r="C572" s="30">
        <v>3613</v>
      </c>
      <c r="D572" s="168"/>
      <c r="E572" s="168"/>
      <c r="F572" s="149" t="s">
        <v>19</v>
      </c>
      <c r="G572" s="4"/>
      <c r="H572" s="9"/>
      <c r="I572" s="4"/>
      <c r="J572" s="300">
        <v>10544</v>
      </c>
      <c r="K572" s="175">
        <v>8915.398</v>
      </c>
      <c r="L572" s="300">
        <v>10922</v>
      </c>
      <c r="M572" s="312"/>
      <c r="N572" s="192"/>
      <c r="O572" s="312"/>
    </row>
    <row r="573" spans="1:15" ht="12.75">
      <c r="A573" s="87">
        <v>276</v>
      </c>
      <c r="B573" s="30">
        <v>2133</v>
      </c>
      <c r="C573" s="30">
        <v>3639</v>
      </c>
      <c r="D573" s="168"/>
      <c r="E573" s="168"/>
      <c r="F573" s="149" t="s">
        <v>34</v>
      </c>
      <c r="G573" s="4"/>
      <c r="H573" s="9"/>
      <c r="I573" s="4"/>
      <c r="J573" s="300">
        <v>334</v>
      </c>
      <c r="K573" s="175">
        <v>334.849</v>
      </c>
      <c r="L573" s="300">
        <v>334</v>
      </c>
      <c r="M573" s="312"/>
      <c r="N573" s="192"/>
      <c r="O573" s="312"/>
    </row>
    <row r="574" spans="1:15" ht="12.75">
      <c r="A574" s="87">
        <v>276</v>
      </c>
      <c r="B574" s="30">
        <v>2324</v>
      </c>
      <c r="C574" s="30">
        <v>3613</v>
      </c>
      <c r="D574" s="168"/>
      <c r="E574" s="168"/>
      <c r="F574" s="149" t="s">
        <v>852</v>
      </c>
      <c r="G574" s="4"/>
      <c r="H574" s="9"/>
      <c r="I574" s="4"/>
      <c r="J574" s="300">
        <v>0</v>
      </c>
      <c r="K574" s="175">
        <v>1.6</v>
      </c>
      <c r="L574" s="300">
        <v>0</v>
      </c>
      <c r="M574" s="312"/>
      <c r="N574" s="192"/>
      <c r="O574" s="312"/>
    </row>
    <row r="575" spans="1:15" ht="12.75">
      <c r="A575" s="87">
        <v>276</v>
      </c>
      <c r="B575" s="30">
        <v>5169</v>
      </c>
      <c r="C575" s="30">
        <v>3639</v>
      </c>
      <c r="D575" s="168"/>
      <c r="E575" s="168"/>
      <c r="F575" s="149" t="s">
        <v>457</v>
      </c>
      <c r="G575" s="4"/>
      <c r="H575" s="9"/>
      <c r="I575" s="4"/>
      <c r="J575" s="311"/>
      <c r="K575" s="192"/>
      <c r="L575" s="311"/>
      <c r="M575" s="309">
        <v>20</v>
      </c>
      <c r="N575" s="175">
        <v>12.77</v>
      </c>
      <c r="O575" s="309">
        <v>15</v>
      </c>
    </row>
    <row r="576" spans="1:15" ht="12.75">
      <c r="A576" s="87">
        <v>276</v>
      </c>
      <c r="B576" s="30">
        <v>5154</v>
      </c>
      <c r="C576" s="30">
        <v>3639</v>
      </c>
      <c r="D576" s="168"/>
      <c r="E576" s="168"/>
      <c r="F576" s="149" t="s">
        <v>456</v>
      </c>
      <c r="G576" s="4"/>
      <c r="H576" s="9"/>
      <c r="I576" s="4"/>
      <c r="J576" s="311"/>
      <c r="K576" s="192"/>
      <c r="L576" s="311"/>
      <c r="M576" s="309">
        <v>30</v>
      </c>
      <c r="N576" s="175">
        <v>14.419</v>
      </c>
      <c r="O576" s="309">
        <v>15</v>
      </c>
    </row>
    <row r="577" spans="1:15" ht="12.75">
      <c r="A577" s="87">
        <v>276</v>
      </c>
      <c r="B577" s="30">
        <v>5152</v>
      </c>
      <c r="C577" s="30">
        <v>3613</v>
      </c>
      <c r="D577" s="168"/>
      <c r="E577" s="168"/>
      <c r="F577" s="149" t="s">
        <v>191</v>
      </c>
      <c r="G577" s="4"/>
      <c r="H577" s="9"/>
      <c r="I577" s="4"/>
      <c r="J577" s="311"/>
      <c r="K577" s="192"/>
      <c r="L577" s="311"/>
      <c r="M577" s="309">
        <v>50</v>
      </c>
      <c r="N577" s="175">
        <v>76.13</v>
      </c>
      <c r="O577" s="309">
        <v>97</v>
      </c>
    </row>
    <row r="578" spans="1:15" ht="3" customHeight="1">
      <c r="A578" s="87"/>
      <c r="B578" s="30"/>
      <c r="C578" s="30"/>
      <c r="D578" s="168"/>
      <c r="E578" s="168"/>
      <c r="F578" s="149"/>
      <c r="G578" s="4"/>
      <c r="H578" s="9"/>
      <c r="I578" s="4"/>
      <c r="J578" s="311"/>
      <c r="K578" s="192"/>
      <c r="L578" s="311"/>
      <c r="M578" s="309"/>
      <c r="N578" s="175"/>
      <c r="O578" s="309">
        <v>97</v>
      </c>
    </row>
    <row r="579" spans="1:15" ht="12.75">
      <c r="A579" s="87">
        <v>277</v>
      </c>
      <c r="B579" s="30">
        <v>5164</v>
      </c>
      <c r="C579" s="30">
        <v>2212</v>
      </c>
      <c r="D579" s="168"/>
      <c r="E579" s="168"/>
      <c r="F579" s="149" t="s">
        <v>1049</v>
      </c>
      <c r="G579" s="4"/>
      <c r="H579" s="9"/>
      <c r="I579" s="4"/>
      <c r="J579" s="311"/>
      <c r="K579" s="192"/>
      <c r="L579" s="311"/>
      <c r="M579" s="309">
        <v>49</v>
      </c>
      <c r="N579" s="175">
        <v>48.462</v>
      </c>
      <c r="O579" s="309">
        <v>97</v>
      </c>
    </row>
    <row r="580" spans="1:15" ht="12.75">
      <c r="A580" s="87">
        <v>278</v>
      </c>
      <c r="B580" s="30">
        <v>2131</v>
      </c>
      <c r="C580" s="30">
        <v>3639</v>
      </c>
      <c r="D580" s="168"/>
      <c r="E580" s="168"/>
      <c r="F580" s="70" t="s">
        <v>391</v>
      </c>
      <c r="G580" s="4"/>
      <c r="H580" s="9"/>
      <c r="I580" s="4"/>
      <c r="J580" s="301">
        <v>681</v>
      </c>
      <c r="K580" s="195">
        <v>634.34</v>
      </c>
      <c r="L580" s="301">
        <v>769</v>
      </c>
      <c r="M580" s="312"/>
      <c r="N580" s="192"/>
      <c r="O580" s="312"/>
    </row>
    <row r="581" spans="1:15" ht="2.25" customHeight="1">
      <c r="A581" s="87"/>
      <c r="B581" s="30"/>
      <c r="C581" s="30"/>
      <c r="D581" s="168"/>
      <c r="E581" s="168"/>
      <c r="F581" s="70"/>
      <c r="G581" s="4"/>
      <c r="H581" s="9"/>
      <c r="I581" s="4"/>
      <c r="J581" s="300"/>
      <c r="K581" s="175"/>
      <c r="L581" s="300"/>
      <c r="M581" s="309"/>
      <c r="N581" s="175"/>
      <c r="O581" s="309"/>
    </row>
    <row r="582" spans="1:15" ht="12.75">
      <c r="A582" s="87">
        <v>279</v>
      </c>
      <c r="B582" s="30">
        <v>5164</v>
      </c>
      <c r="C582" s="30">
        <v>3419</v>
      </c>
      <c r="D582" s="168"/>
      <c r="E582" s="168"/>
      <c r="F582" s="70" t="s">
        <v>907</v>
      </c>
      <c r="G582" s="4"/>
      <c r="H582" s="9"/>
      <c r="I582" s="4"/>
      <c r="J582" s="311"/>
      <c r="K582" s="192"/>
      <c r="L582" s="311"/>
      <c r="M582" s="317">
        <v>138</v>
      </c>
      <c r="N582" s="196">
        <v>138</v>
      </c>
      <c r="O582" s="317">
        <v>138</v>
      </c>
    </row>
    <row r="583" spans="1:15" ht="12.75">
      <c r="A583" s="87">
        <v>279</v>
      </c>
      <c r="B583" s="30">
        <v>5222</v>
      </c>
      <c r="C583" s="30">
        <v>3419</v>
      </c>
      <c r="D583" s="168"/>
      <c r="E583" s="168"/>
      <c r="F583" s="70" t="s">
        <v>908</v>
      </c>
      <c r="G583" s="4"/>
      <c r="H583" s="9"/>
      <c r="I583" s="4"/>
      <c r="J583" s="311"/>
      <c r="K583" s="192"/>
      <c r="L583" s="311"/>
      <c r="M583" s="309">
        <v>120</v>
      </c>
      <c r="N583" s="175">
        <v>120</v>
      </c>
      <c r="O583" s="317">
        <v>120</v>
      </c>
    </row>
    <row r="584" spans="1:15" ht="1.5" customHeight="1">
      <c r="A584" s="87"/>
      <c r="B584" s="30"/>
      <c r="C584" s="30"/>
      <c r="D584" s="168"/>
      <c r="E584" s="168"/>
      <c r="F584" s="70"/>
      <c r="G584" s="4"/>
      <c r="H584" s="9"/>
      <c r="I584" s="4"/>
      <c r="J584" s="300"/>
      <c r="K584" s="175"/>
      <c r="L584" s="300"/>
      <c r="M584" s="309"/>
      <c r="N584" s="175"/>
      <c r="O584" s="309"/>
    </row>
    <row r="585" spans="1:15" ht="12.75">
      <c r="A585" s="87">
        <v>280</v>
      </c>
      <c r="B585" s="26">
        <v>2119</v>
      </c>
      <c r="C585" s="30">
        <v>3639</v>
      </c>
      <c r="D585" s="168"/>
      <c r="E585" s="168"/>
      <c r="F585" s="70" t="s">
        <v>129</v>
      </c>
      <c r="G585" s="4"/>
      <c r="H585" s="9"/>
      <c r="I585" s="4"/>
      <c r="J585" s="320">
        <v>661</v>
      </c>
      <c r="K585" s="196">
        <v>636.24</v>
      </c>
      <c r="L585" s="320">
        <v>500</v>
      </c>
      <c r="M585" s="312"/>
      <c r="N585" s="192"/>
      <c r="O585" s="312"/>
    </row>
    <row r="586" spans="1:15" ht="12.75">
      <c r="A586" s="87">
        <v>281</v>
      </c>
      <c r="B586" s="30">
        <v>5171</v>
      </c>
      <c r="C586" s="26">
        <v>2141</v>
      </c>
      <c r="D586" s="168"/>
      <c r="E586" s="168"/>
      <c r="F586" s="70" t="s">
        <v>533</v>
      </c>
      <c r="G586" s="4"/>
      <c r="H586" s="9"/>
      <c r="I586" s="4"/>
      <c r="J586" s="311"/>
      <c r="K586" s="192"/>
      <c r="L586" s="311"/>
      <c r="M586" s="309">
        <v>19</v>
      </c>
      <c r="N586" s="175">
        <v>23.82</v>
      </c>
      <c r="O586" s="309">
        <v>30</v>
      </c>
    </row>
    <row r="587" spans="1:15" ht="12.75">
      <c r="A587" s="87">
        <v>284</v>
      </c>
      <c r="B587" s="30">
        <v>5192</v>
      </c>
      <c r="C587" s="30">
        <v>3612</v>
      </c>
      <c r="D587" s="168"/>
      <c r="E587" s="168"/>
      <c r="F587" s="426" t="s">
        <v>1050</v>
      </c>
      <c r="G587" s="4"/>
      <c r="H587" s="9"/>
      <c r="I587" s="4"/>
      <c r="J587" s="311"/>
      <c r="K587" s="192"/>
      <c r="L587" s="311"/>
      <c r="M587" s="309">
        <v>292</v>
      </c>
      <c r="N587" s="175">
        <v>245.936</v>
      </c>
      <c r="O587" s="309">
        <v>372</v>
      </c>
    </row>
    <row r="588" spans="1:15" ht="12.75">
      <c r="A588" s="87">
        <v>287</v>
      </c>
      <c r="B588" s="30">
        <v>2212</v>
      </c>
      <c r="C588" s="30">
        <v>3639</v>
      </c>
      <c r="D588" s="168"/>
      <c r="E588" s="168"/>
      <c r="F588" s="80" t="s">
        <v>142</v>
      </c>
      <c r="G588" s="4"/>
      <c r="H588" s="9"/>
      <c r="I588" s="4"/>
      <c r="J588" s="300">
        <v>108</v>
      </c>
      <c r="K588" s="175">
        <v>1000</v>
      </c>
      <c r="L588" s="300">
        <v>0</v>
      </c>
      <c r="M588" s="312"/>
      <c r="N588" s="192"/>
      <c r="O588" s="312"/>
    </row>
    <row r="589" spans="1:15" ht="12.75">
      <c r="A589" s="87">
        <v>291</v>
      </c>
      <c r="B589" s="30">
        <v>5909</v>
      </c>
      <c r="C589" s="30">
        <v>3613</v>
      </c>
      <c r="D589" s="168"/>
      <c r="E589" s="168"/>
      <c r="F589" s="70" t="s">
        <v>944</v>
      </c>
      <c r="G589" s="4"/>
      <c r="H589" s="9"/>
      <c r="I589" s="4"/>
      <c r="J589" s="311"/>
      <c r="K589" s="192"/>
      <c r="L589" s="311"/>
      <c r="M589" s="309">
        <v>185</v>
      </c>
      <c r="N589" s="175">
        <v>185</v>
      </c>
      <c r="O589" s="309">
        <v>85</v>
      </c>
    </row>
    <row r="590" spans="1:15" ht="12.75">
      <c r="A590" s="134">
        <v>292</v>
      </c>
      <c r="B590" s="32">
        <v>2310</v>
      </c>
      <c r="C590" s="32">
        <v>3639</v>
      </c>
      <c r="D590" s="281"/>
      <c r="E590" s="281"/>
      <c r="F590" s="80" t="s">
        <v>853</v>
      </c>
      <c r="G590" s="4"/>
      <c r="H590" s="9"/>
      <c r="I590" s="4"/>
      <c r="J590" s="300">
        <v>773</v>
      </c>
      <c r="K590" s="175">
        <v>773.13</v>
      </c>
      <c r="L590" s="300">
        <v>1500</v>
      </c>
      <c r="M590" s="312"/>
      <c r="N590" s="192"/>
      <c r="O590" s="312"/>
    </row>
    <row r="591" spans="1:15" ht="12.75">
      <c r="A591" s="134">
        <v>296</v>
      </c>
      <c r="B591" s="32">
        <v>5909</v>
      </c>
      <c r="C591" s="32">
        <v>3639</v>
      </c>
      <c r="D591" s="281"/>
      <c r="E591" s="281"/>
      <c r="F591" s="199" t="s">
        <v>723</v>
      </c>
      <c r="G591" s="4"/>
      <c r="H591" s="9"/>
      <c r="I591" s="4"/>
      <c r="J591" s="311"/>
      <c r="K591" s="192"/>
      <c r="L591" s="311"/>
      <c r="M591" s="309">
        <v>600</v>
      </c>
      <c r="N591" s="175">
        <v>600</v>
      </c>
      <c r="O591" s="309">
        <v>0</v>
      </c>
    </row>
    <row r="592" spans="1:15" ht="12.75">
      <c r="A592" s="134">
        <v>302</v>
      </c>
      <c r="B592" s="32">
        <v>2329</v>
      </c>
      <c r="C592" s="32">
        <v>3612</v>
      </c>
      <c r="D592" s="281"/>
      <c r="E592" s="281"/>
      <c r="F592" s="199" t="s">
        <v>142</v>
      </c>
      <c r="G592" s="4"/>
      <c r="H592" s="9"/>
      <c r="I592" s="4"/>
      <c r="J592" s="300">
        <v>4</v>
      </c>
      <c r="K592" s="175">
        <v>0</v>
      </c>
      <c r="L592" s="300">
        <v>0</v>
      </c>
      <c r="M592" s="312"/>
      <c r="N592" s="192"/>
      <c r="O592" s="312"/>
    </row>
    <row r="593" spans="1:15" ht="2.25" customHeight="1">
      <c r="A593" s="134"/>
      <c r="B593" s="32"/>
      <c r="C593" s="32"/>
      <c r="D593" s="281"/>
      <c r="E593" s="281"/>
      <c r="F593" s="199"/>
      <c r="G593" s="4"/>
      <c r="H593" s="9"/>
      <c r="I593" s="4"/>
      <c r="J593" s="300"/>
      <c r="K593" s="175"/>
      <c r="L593" s="301"/>
      <c r="M593" s="312"/>
      <c r="N593" s="192"/>
      <c r="O593" s="312"/>
    </row>
    <row r="594" spans="1:15" ht="12.75">
      <c r="A594" s="26">
        <v>305</v>
      </c>
      <c r="B594" s="26">
        <v>2132</v>
      </c>
      <c r="C594" s="26">
        <v>3613</v>
      </c>
      <c r="D594" s="168"/>
      <c r="E594" s="168"/>
      <c r="F594" s="62" t="s">
        <v>204</v>
      </c>
      <c r="G594" s="4"/>
      <c r="H594" s="9"/>
      <c r="I594" s="4"/>
      <c r="J594" s="299">
        <v>287</v>
      </c>
      <c r="K594" s="173">
        <v>223.124</v>
      </c>
      <c r="L594" s="299">
        <v>379</v>
      </c>
      <c r="M594" s="312"/>
      <c r="N594" s="192"/>
      <c r="O594" s="312"/>
    </row>
    <row r="595" spans="1:15" ht="12.75">
      <c r="A595" s="26">
        <v>305</v>
      </c>
      <c r="B595" s="30">
        <v>5139</v>
      </c>
      <c r="C595" s="26">
        <v>3613</v>
      </c>
      <c r="D595" s="168"/>
      <c r="E595" s="168"/>
      <c r="F595" s="62" t="s">
        <v>76</v>
      </c>
      <c r="G595" s="4"/>
      <c r="H595" s="9"/>
      <c r="I595" s="4"/>
      <c r="J595" s="311"/>
      <c r="K595" s="192"/>
      <c r="L595" s="311"/>
      <c r="M595" s="308">
        <v>20</v>
      </c>
      <c r="N595" s="173">
        <v>18.787</v>
      </c>
      <c r="O595" s="308">
        <v>30</v>
      </c>
    </row>
    <row r="596" spans="1:15" ht="12.75">
      <c r="A596" s="26">
        <v>305</v>
      </c>
      <c r="B596" s="30">
        <v>5151</v>
      </c>
      <c r="C596" s="26">
        <v>3613</v>
      </c>
      <c r="D596" s="168"/>
      <c r="E596" s="168"/>
      <c r="F596" s="62" t="s">
        <v>74</v>
      </c>
      <c r="G596" s="4"/>
      <c r="H596" s="9"/>
      <c r="I596" s="4"/>
      <c r="J596" s="311"/>
      <c r="K596" s="192"/>
      <c r="L596" s="311"/>
      <c r="M596" s="308">
        <v>5</v>
      </c>
      <c r="N596" s="173">
        <v>5</v>
      </c>
      <c r="O596" s="308">
        <v>5</v>
      </c>
    </row>
    <row r="597" spans="1:15" ht="12.75">
      <c r="A597" s="26">
        <v>305</v>
      </c>
      <c r="B597" s="30">
        <v>5152</v>
      </c>
      <c r="C597" s="26">
        <v>3613</v>
      </c>
      <c r="D597" s="168"/>
      <c r="E597" s="168"/>
      <c r="F597" s="62" t="s">
        <v>181</v>
      </c>
      <c r="G597" s="4"/>
      <c r="H597" s="9"/>
      <c r="I597" s="4"/>
      <c r="J597" s="311"/>
      <c r="K597" s="192"/>
      <c r="L597" s="311"/>
      <c r="M597" s="308">
        <v>150</v>
      </c>
      <c r="N597" s="173">
        <v>151.079</v>
      </c>
      <c r="O597" s="308">
        <v>120</v>
      </c>
    </row>
    <row r="598" spans="1:15" ht="12.75">
      <c r="A598" s="26">
        <v>305</v>
      </c>
      <c r="B598" s="30">
        <v>5154</v>
      </c>
      <c r="C598" s="128">
        <v>3613</v>
      </c>
      <c r="D598" s="281"/>
      <c r="E598" s="168"/>
      <c r="F598" s="62" t="s">
        <v>75</v>
      </c>
      <c r="G598" s="4"/>
      <c r="H598" s="9"/>
      <c r="I598" s="4"/>
      <c r="J598" s="311"/>
      <c r="K598" s="192"/>
      <c r="L598" s="311"/>
      <c r="M598" s="308">
        <v>20</v>
      </c>
      <c r="N598" s="173">
        <v>19.55</v>
      </c>
      <c r="O598" s="308">
        <v>20</v>
      </c>
    </row>
    <row r="599" spans="1:15" ht="12.75">
      <c r="A599" s="26">
        <v>305</v>
      </c>
      <c r="B599" s="30">
        <v>5156</v>
      </c>
      <c r="C599" s="26">
        <v>3613</v>
      </c>
      <c r="D599" s="168"/>
      <c r="E599" s="168"/>
      <c r="F599" s="62" t="s">
        <v>160</v>
      </c>
      <c r="G599" s="4"/>
      <c r="H599" s="9"/>
      <c r="I599" s="4"/>
      <c r="J599" s="311"/>
      <c r="K599" s="192"/>
      <c r="L599" s="311"/>
      <c r="M599" s="308">
        <v>9</v>
      </c>
      <c r="N599" s="173">
        <v>5.325</v>
      </c>
      <c r="O599" s="308">
        <v>15</v>
      </c>
    </row>
    <row r="600" spans="1:15" ht="12.75">
      <c r="A600" s="26">
        <v>305</v>
      </c>
      <c r="B600" s="30">
        <v>5162</v>
      </c>
      <c r="C600" s="26">
        <v>3613</v>
      </c>
      <c r="D600" s="168"/>
      <c r="E600" s="168"/>
      <c r="F600" s="62" t="s">
        <v>77</v>
      </c>
      <c r="G600" s="4"/>
      <c r="H600" s="9"/>
      <c r="I600" s="4"/>
      <c r="J600" s="311"/>
      <c r="K600" s="192"/>
      <c r="L600" s="311"/>
      <c r="M600" s="308">
        <v>5</v>
      </c>
      <c r="N600" s="173">
        <v>5.22</v>
      </c>
      <c r="O600" s="308">
        <v>10</v>
      </c>
    </row>
    <row r="601" spans="1:15" ht="12.75">
      <c r="A601" s="26">
        <v>305</v>
      </c>
      <c r="B601" s="30">
        <v>5171</v>
      </c>
      <c r="C601" s="26">
        <v>3613</v>
      </c>
      <c r="D601" s="168"/>
      <c r="E601" s="168"/>
      <c r="F601" s="62" t="s">
        <v>203</v>
      </c>
      <c r="G601" s="4"/>
      <c r="H601" s="9"/>
      <c r="I601" s="4"/>
      <c r="J601" s="311"/>
      <c r="K601" s="192"/>
      <c r="L601" s="311"/>
      <c r="M601" s="308">
        <v>50</v>
      </c>
      <c r="N601" s="173">
        <v>69.211</v>
      </c>
      <c r="O601" s="308">
        <v>50</v>
      </c>
    </row>
    <row r="602" spans="1:15" ht="12.75">
      <c r="A602" s="87">
        <v>305</v>
      </c>
      <c r="B602" s="30"/>
      <c r="C602" s="30"/>
      <c r="D602" s="168"/>
      <c r="E602" s="168"/>
      <c r="F602" s="70" t="s">
        <v>78</v>
      </c>
      <c r="G602" s="4"/>
      <c r="H602" s="9"/>
      <c r="I602" s="4"/>
      <c r="J602" s="300">
        <f>SUM(J594:J601)</f>
        <v>287</v>
      </c>
      <c r="K602" s="175">
        <f>SUM(K594:K601)</f>
        <v>223.124</v>
      </c>
      <c r="L602" s="300">
        <f>SUM(L594:L601)</f>
        <v>379</v>
      </c>
      <c r="M602" s="309">
        <f>SUM(M595:M601)</f>
        <v>259</v>
      </c>
      <c r="N602" s="175">
        <f>SUM(N595:N601)</f>
        <v>274.172</v>
      </c>
      <c r="O602" s="309">
        <f>SUM(O595:O601)</f>
        <v>250</v>
      </c>
    </row>
    <row r="603" spans="1:15" ht="3" customHeight="1">
      <c r="A603" s="84"/>
      <c r="B603" s="76"/>
      <c r="C603" s="76"/>
      <c r="D603" s="483"/>
      <c r="E603" s="483"/>
      <c r="F603" s="71"/>
      <c r="G603" s="4"/>
      <c r="H603" s="9"/>
      <c r="I603" s="4"/>
      <c r="J603" s="300"/>
      <c r="K603" s="175"/>
      <c r="L603" s="300"/>
      <c r="M603" s="309"/>
      <c r="N603" s="175"/>
      <c r="O603" s="309"/>
    </row>
    <row r="604" spans="1:15" ht="12.75">
      <c r="A604" s="26">
        <v>306</v>
      </c>
      <c r="B604" s="30">
        <v>5151</v>
      </c>
      <c r="C604" s="26">
        <v>2143</v>
      </c>
      <c r="D604" s="168"/>
      <c r="E604" s="168"/>
      <c r="F604" s="151" t="s">
        <v>100</v>
      </c>
      <c r="G604" s="4"/>
      <c r="H604" s="9"/>
      <c r="I604" s="4"/>
      <c r="J604" s="311"/>
      <c r="K604" s="192"/>
      <c r="L604" s="311"/>
      <c r="M604" s="308">
        <v>7</v>
      </c>
      <c r="N604" s="173">
        <v>7</v>
      </c>
      <c r="O604" s="308">
        <v>7</v>
      </c>
    </row>
    <row r="605" spans="1:15" ht="12.75">
      <c r="A605" s="26">
        <v>306</v>
      </c>
      <c r="B605" s="30">
        <v>5152</v>
      </c>
      <c r="C605" s="26">
        <v>2143</v>
      </c>
      <c r="D605" s="168"/>
      <c r="E605" s="168"/>
      <c r="F605" s="151" t="s">
        <v>170</v>
      </c>
      <c r="G605" s="4"/>
      <c r="H605" s="9"/>
      <c r="I605" s="4"/>
      <c r="J605" s="311"/>
      <c r="K605" s="192"/>
      <c r="L605" s="311"/>
      <c r="M605" s="308">
        <v>25</v>
      </c>
      <c r="N605" s="173">
        <v>25</v>
      </c>
      <c r="O605" s="308">
        <v>25</v>
      </c>
    </row>
    <row r="606" spans="1:15" ht="12.75">
      <c r="A606" s="26">
        <v>306</v>
      </c>
      <c r="B606" s="30">
        <v>5154</v>
      </c>
      <c r="C606" s="26">
        <v>2143</v>
      </c>
      <c r="D606" s="168"/>
      <c r="E606" s="168"/>
      <c r="F606" s="151" t="s">
        <v>101</v>
      </c>
      <c r="G606" s="4"/>
      <c r="H606" s="9"/>
      <c r="I606" s="4"/>
      <c r="J606" s="311"/>
      <c r="K606" s="192"/>
      <c r="L606" s="311"/>
      <c r="M606" s="308">
        <v>11</v>
      </c>
      <c r="N606" s="173">
        <v>14.466</v>
      </c>
      <c r="O606" s="308">
        <v>23</v>
      </c>
    </row>
    <row r="607" spans="1:15" ht="12.75">
      <c r="A607" s="26">
        <v>306</v>
      </c>
      <c r="B607" s="30">
        <v>5169</v>
      </c>
      <c r="C607" s="26">
        <v>2143</v>
      </c>
      <c r="D607" s="168"/>
      <c r="E607" s="168"/>
      <c r="F607" s="151" t="s">
        <v>458</v>
      </c>
      <c r="G607" s="4"/>
      <c r="H607" s="9"/>
      <c r="I607" s="4"/>
      <c r="J607" s="311"/>
      <c r="K607" s="192"/>
      <c r="L607" s="311"/>
      <c r="M607" s="308">
        <v>28</v>
      </c>
      <c r="N607" s="173">
        <v>4</v>
      </c>
      <c r="O607" s="308">
        <v>5</v>
      </c>
    </row>
    <row r="608" spans="1:15" ht="12.75">
      <c r="A608" s="26">
        <v>306</v>
      </c>
      <c r="B608" s="30">
        <v>5212</v>
      </c>
      <c r="C608" s="26">
        <v>2143</v>
      </c>
      <c r="D608" s="168"/>
      <c r="E608" s="168"/>
      <c r="F608" s="151" t="s">
        <v>1023</v>
      </c>
      <c r="G608" s="4"/>
      <c r="H608" s="9"/>
      <c r="I608" s="4"/>
      <c r="J608" s="311"/>
      <c r="K608" s="192"/>
      <c r="L608" s="311"/>
      <c r="M608" s="308">
        <v>224</v>
      </c>
      <c r="N608" s="173">
        <v>174</v>
      </c>
      <c r="O608" s="308">
        <v>300</v>
      </c>
    </row>
    <row r="609" spans="1:15" ht="12.75">
      <c r="A609" s="87">
        <v>306</v>
      </c>
      <c r="B609" s="30"/>
      <c r="C609" s="30"/>
      <c r="D609" s="168"/>
      <c r="E609" s="168"/>
      <c r="F609" s="70" t="s">
        <v>111</v>
      </c>
      <c r="G609" s="4"/>
      <c r="H609" s="9"/>
      <c r="I609" s="4"/>
      <c r="J609" s="311"/>
      <c r="K609" s="192"/>
      <c r="L609" s="311"/>
      <c r="M609" s="309">
        <f>SUM(M604:M608)</f>
        <v>295</v>
      </c>
      <c r="N609" s="175">
        <f>SUM(N604:N608)</f>
        <v>224.466</v>
      </c>
      <c r="O609" s="309">
        <f>SUM(O604:O608)</f>
        <v>360</v>
      </c>
    </row>
    <row r="610" spans="1:15" ht="3" customHeight="1">
      <c r="A610" s="87"/>
      <c r="B610" s="30"/>
      <c r="C610" s="30"/>
      <c r="D610" s="168"/>
      <c r="E610" s="168"/>
      <c r="F610" s="70"/>
      <c r="G610" s="4"/>
      <c r="H610" s="9"/>
      <c r="I610" s="4"/>
      <c r="J610" s="311"/>
      <c r="K610" s="192"/>
      <c r="L610" s="311"/>
      <c r="M610" s="309"/>
      <c r="N610" s="175"/>
      <c r="O610" s="309"/>
    </row>
    <row r="611" spans="1:15" ht="12.75">
      <c r="A611" s="87">
        <v>310</v>
      </c>
      <c r="B611" s="30">
        <v>5169</v>
      </c>
      <c r="C611" s="26">
        <v>1036</v>
      </c>
      <c r="D611" s="168"/>
      <c r="E611" s="168"/>
      <c r="F611" s="70" t="s">
        <v>197</v>
      </c>
      <c r="G611" s="4"/>
      <c r="H611" s="9"/>
      <c r="I611" s="4"/>
      <c r="J611" s="311"/>
      <c r="K611" s="192"/>
      <c r="L611" s="311"/>
      <c r="M611" s="309">
        <v>200</v>
      </c>
      <c r="N611" s="175">
        <v>0</v>
      </c>
      <c r="O611" s="309">
        <v>200</v>
      </c>
    </row>
    <row r="612" spans="1:15" ht="12.75">
      <c r="A612" s="87">
        <v>311</v>
      </c>
      <c r="B612" s="30">
        <v>5169</v>
      </c>
      <c r="C612" s="30">
        <v>3122</v>
      </c>
      <c r="D612" s="168"/>
      <c r="E612" s="168"/>
      <c r="F612" s="70" t="s">
        <v>99</v>
      </c>
      <c r="G612" s="4"/>
      <c r="H612" s="9"/>
      <c r="I612" s="4"/>
      <c r="J612" s="311"/>
      <c r="K612" s="192"/>
      <c r="L612" s="311"/>
      <c r="M612" s="309">
        <v>175</v>
      </c>
      <c r="N612" s="175">
        <v>140.674</v>
      </c>
      <c r="O612" s="309">
        <v>220</v>
      </c>
    </row>
    <row r="613" spans="1:15" ht="2.25" customHeight="1">
      <c r="A613" s="87"/>
      <c r="B613" s="30"/>
      <c r="C613" s="30"/>
      <c r="D613" s="168"/>
      <c r="E613" s="168"/>
      <c r="F613" s="71"/>
      <c r="G613" s="4"/>
      <c r="H613" s="9"/>
      <c r="I613" s="4"/>
      <c r="J613" s="311"/>
      <c r="K613" s="192"/>
      <c r="L613" s="311"/>
      <c r="M613" s="309"/>
      <c r="N613" s="175"/>
      <c r="O613" s="309"/>
    </row>
    <row r="614" spans="1:15" ht="12.75">
      <c r="A614" s="87">
        <v>339</v>
      </c>
      <c r="B614" s="30">
        <v>5169</v>
      </c>
      <c r="C614" s="30">
        <v>3639</v>
      </c>
      <c r="D614" s="168"/>
      <c r="E614" s="168"/>
      <c r="F614" s="245" t="s">
        <v>495</v>
      </c>
      <c r="G614" s="4"/>
      <c r="H614" s="9"/>
      <c r="I614" s="4"/>
      <c r="J614" s="311"/>
      <c r="K614" s="192"/>
      <c r="L614" s="311"/>
      <c r="M614" s="309">
        <v>1699</v>
      </c>
      <c r="N614" s="175">
        <v>1396.16</v>
      </c>
      <c r="O614" s="309">
        <v>2082</v>
      </c>
    </row>
    <row r="615" spans="1:15" ht="12.75">
      <c r="A615" s="89">
        <v>339</v>
      </c>
      <c r="B615" s="32">
        <v>5151</v>
      </c>
      <c r="C615" s="51">
        <v>3639</v>
      </c>
      <c r="D615" s="490"/>
      <c r="E615" s="281"/>
      <c r="F615" s="70" t="s">
        <v>525</v>
      </c>
      <c r="G615" s="4"/>
      <c r="H615" s="9"/>
      <c r="I615" s="4"/>
      <c r="J615" s="311"/>
      <c r="K615" s="192"/>
      <c r="L615" s="311"/>
      <c r="M615" s="309">
        <v>1</v>
      </c>
      <c r="N615" s="175">
        <v>2.38</v>
      </c>
      <c r="O615" s="309">
        <v>2</v>
      </c>
    </row>
    <row r="616" spans="1:15" ht="12.75">
      <c r="A616" s="89">
        <v>339</v>
      </c>
      <c r="B616" s="32">
        <v>5171</v>
      </c>
      <c r="C616" s="51">
        <v>3639</v>
      </c>
      <c r="D616" s="490"/>
      <c r="E616" s="281"/>
      <c r="F616" s="70" t="s">
        <v>711</v>
      </c>
      <c r="G616" s="4"/>
      <c r="H616" s="9"/>
      <c r="I616" s="4"/>
      <c r="J616" s="311"/>
      <c r="K616" s="192"/>
      <c r="L616" s="311"/>
      <c r="M616" s="309">
        <v>80</v>
      </c>
      <c r="N616" s="175">
        <v>0</v>
      </c>
      <c r="O616" s="309">
        <v>80</v>
      </c>
    </row>
    <row r="617" spans="1:15" ht="13.5" customHeight="1">
      <c r="A617" s="89">
        <v>341</v>
      </c>
      <c r="B617" s="32">
        <v>5171</v>
      </c>
      <c r="C617" s="51">
        <v>3639</v>
      </c>
      <c r="D617" s="490"/>
      <c r="E617" s="281"/>
      <c r="F617" s="70" t="s">
        <v>492</v>
      </c>
      <c r="G617" s="4"/>
      <c r="H617" s="9"/>
      <c r="I617" s="4"/>
      <c r="J617" s="311"/>
      <c r="K617" s="192"/>
      <c r="L617" s="311"/>
      <c r="M617" s="309">
        <v>450</v>
      </c>
      <c r="N617" s="175">
        <v>453.14</v>
      </c>
      <c r="O617" s="309">
        <v>1350</v>
      </c>
    </row>
    <row r="618" spans="1:15" ht="13.5" customHeight="1">
      <c r="A618" s="89">
        <v>342</v>
      </c>
      <c r="B618" s="32">
        <v>5171</v>
      </c>
      <c r="C618" s="51">
        <v>2310</v>
      </c>
      <c r="D618" s="490"/>
      <c r="E618" s="281"/>
      <c r="F618" s="70" t="s">
        <v>1057</v>
      </c>
      <c r="G618" s="4"/>
      <c r="H618" s="9"/>
      <c r="I618" s="4"/>
      <c r="J618" s="311"/>
      <c r="K618" s="192"/>
      <c r="L618" s="311"/>
      <c r="M618" s="309">
        <v>6442</v>
      </c>
      <c r="N618" s="175">
        <v>1262.81</v>
      </c>
      <c r="O618" s="309">
        <v>2000</v>
      </c>
    </row>
    <row r="619" spans="1:15" ht="13.5" customHeight="1">
      <c r="A619" s="89">
        <v>342</v>
      </c>
      <c r="B619" s="32">
        <v>5171</v>
      </c>
      <c r="C619" s="51">
        <v>2321</v>
      </c>
      <c r="D619" s="490"/>
      <c r="E619" s="281"/>
      <c r="F619" s="70" t="s">
        <v>1056</v>
      </c>
      <c r="G619" s="4"/>
      <c r="H619" s="9"/>
      <c r="I619" s="4"/>
      <c r="J619" s="311"/>
      <c r="K619" s="192"/>
      <c r="L619" s="311"/>
      <c r="M619" s="309">
        <v>3059</v>
      </c>
      <c r="N619" s="175">
        <v>1836.67</v>
      </c>
      <c r="O619" s="309">
        <v>1500</v>
      </c>
    </row>
    <row r="620" spans="1:15" ht="13.5" customHeight="1">
      <c r="A620" s="89">
        <v>344</v>
      </c>
      <c r="B620" s="32">
        <v>5166</v>
      </c>
      <c r="C620" s="51">
        <v>2321</v>
      </c>
      <c r="D620" s="490"/>
      <c r="E620" s="281"/>
      <c r="F620" s="70" t="s">
        <v>672</v>
      </c>
      <c r="G620" s="4"/>
      <c r="H620" s="9"/>
      <c r="I620" s="4"/>
      <c r="J620" s="311"/>
      <c r="K620" s="192"/>
      <c r="L620" s="311"/>
      <c r="M620" s="309">
        <v>214</v>
      </c>
      <c r="N620" s="175">
        <v>0</v>
      </c>
      <c r="O620" s="309">
        <v>0</v>
      </c>
    </row>
    <row r="621" spans="1:15" ht="13.5" customHeight="1">
      <c r="A621" s="89">
        <v>344</v>
      </c>
      <c r="B621" s="32">
        <v>5166</v>
      </c>
      <c r="C621" s="51">
        <v>3639</v>
      </c>
      <c r="D621" s="490"/>
      <c r="E621" s="281"/>
      <c r="F621" s="149" t="s">
        <v>631</v>
      </c>
      <c r="G621" s="4"/>
      <c r="H621" s="9"/>
      <c r="I621" s="4"/>
      <c r="J621" s="311"/>
      <c r="K621" s="192"/>
      <c r="L621" s="311"/>
      <c r="M621" s="309">
        <v>50</v>
      </c>
      <c r="N621" s="175">
        <v>72.46</v>
      </c>
      <c r="O621" s="309">
        <v>0</v>
      </c>
    </row>
    <row r="622" spans="1:15" ht="13.5" customHeight="1">
      <c r="A622" s="89">
        <v>345</v>
      </c>
      <c r="B622" s="32">
        <v>5169</v>
      </c>
      <c r="C622" s="51">
        <v>2321</v>
      </c>
      <c r="D622" s="490"/>
      <c r="E622" s="281"/>
      <c r="F622" s="70" t="s">
        <v>301</v>
      </c>
      <c r="G622" s="4"/>
      <c r="H622" s="9"/>
      <c r="I622" s="4"/>
      <c r="J622" s="311"/>
      <c r="K622" s="192"/>
      <c r="L622" s="311"/>
      <c r="M622" s="309">
        <v>100</v>
      </c>
      <c r="N622" s="175">
        <v>33.222</v>
      </c>
      <c r="O622" s="309">
        <v>0</v>
      </c>
    </row>
    <row r="623" spans="1:15" ht="12.75">
      <c r="A623" s="87">
        <v>346</v>
      </c>
      <c r="B623" s="30">
        <v>2133</v>
      </c>
      <c r="C623" s="30">
        <v>2310</v>
      </c>
      <c r="D623" s="168"/>
      <c r="E623" s="168"/>
      <c r="F623" s="70" t="s">
        <v>302</v>
      </c>
      <c r="G623" s="4"/>
      <c r="H623" s="9"/>
      <c r="I623" s="4"/>
      <c r="J623" s="300">
        <v>14200</v>
      </c>
      <c r="K623" s="175">
        <v>11360</v>
      </c>
      <c r="L623" s="309">
        <v>17040</v>
      </c>
      <c r="M623" s="312"/>
      <c r="N623" s="192"/>
      <c r="O623" s="312"/>
    </row>
    <row r="624" spans="1:15" ht="12.75">
      <c r="A624" s="87">
        <v>346</v>
      </c>
      <c r="B624" s="30">
        <v>5169</v>
      </c>
      <c r="C624" s="49">
        <v>2310</v>
      </c>
      <c r="D624" s="487"/>
      <c r="E624" s="168"/>
      <c r="F624" s="70" t="s">
        <v>448</v>
      </c>
      <c r="G624" s="4"/>
      <c r="H624" s="9"/>
      <c r="I624" s="4"/>
      <c r="J624" s="311"/>
      <c r="K624" s="192"/>
      <c r="L624" s="311"/>
      <c r="M624" s="309">
        <v>700</v>
      </c>
      <c r="N624" s="175">
        <v>560</v>
      </c>
      <c r="O624" s="309">
        <v>840</v>
      </c>
    </row>
    <row r="625" spans="1:15" ht="12.75">
      <c r="A625" s="87">
        <v>347</v>
      </c>
      <c r="B625" s="30">
        <v>2132</v>
      </c>
      <c r="C625" s="49">
        <v>3639</v>
      </c>
      <c r="D625" s="487"/>
      <c r="E625" s="168"/>
      <c r="F625" s="70" t="s">
        <v>392</v>
      </c>
      <c r="H625" s="10"/>
      <c r="I625" s="50"/>
      <c r="J625" s="300">
        <v>317</v>
      </c>
      <c r="K625" s="175">
        <v>270.85</v>
      </c>
      <c r="L625" s="300">
        <v>360</v>
      </c>
      <c r="M625" s="312"/>
      <c r="N625" s="192"/>
      <c r="O625" s="312"/>
    </row>
    <row r="626" spans="1:15" ht="12.75" customHeight="1">
      <c r="A626" s="87">
        <v>381</v>
      </c>
      <c r="B626" s="30">
        <v>5169</v>
      </c>
      <c r="C626" s="49">
        <v>2219</v>
      </c>
      <c r="D626" s="487"/>
      <c r="E626" s="168"/>
      <c r="F626" s="70" t="s">
        <v>633</v>
      </c>
      <c r="I626" s="107"/>
      <c r="J626" s="82"/>
      <c r="K626" s="167"/>
      <c r="L626" s="82"/>
      <c r="M626" s="309">
        <v>100</v>
      </c>
      <c r="N626" s="175">
        <v>100.1</v>
      </c>
      <c r="O626" s="309">
        <v>100</v>
      </c>
    </row>
    <row r="627" spans="1:15" ht="3" customHeight="1">
      <c r="A627" s="134"/>
      <c r="B627" s="32"/>
      <c r="C627" s="51"/>
      <c r="D627" s="490"/>
      <c r="E627" s="281"/>
      <c r="F627" s="80"/>
      <c r="I627" s="107"/>
      <c r="J627" s="172"/>
      <c r="K627" s="173"/>
      <c r="L627" s="172"/>
      <c r="M627" s="309"/>
      <c r="N627" s="175"/>
      <c r="O627" s="309" t="s">
        <v>1031</v>
      </c>
    </row>
    <row r="628" spans="1:15" ht="12.75" customHeight="1">
      <c r="A628" s="128">
        <v>405</v>
      </c>
      <c r="B628" s="128">
        <v>4122</v>
      </c>
      <c r="C628" s="79"/>
      <c r="D628" s="490"/>
      <c r="E628" s="281">
        <v>312</v>
      </c>
      <c r="F628" s="620" t="s">
        <v>889</v>
      </c>
      <c r="I628" s="107"/>
      <c r="J628" s="172">
        <v>100</v>
      </c>
      <c r="K628" s="173">
        <v>140</v>
      </c>
      <c r="L628" s="299">
        <v>0</v>
      </c>
      <c r="M628" s="312"/>
      <c r="N628" s="192"/>
      <c r="O628" s="312"/>
    </row>
    <row r="629" spans="1:15" ht="12.75" customHeight="1">
      <c r="A629" s="621">
        <v>405</v>
      </c>
      <c r="B629" s="621">
        <v>5171</v>
      </c>
      <c r="C629" s="622">
        <v>3326</v>
      </c>
      <c r="D629" s="490"/>
      <c r="E629" s="281">
        <v>312</v>
      </c>
      <c r="F629" s="620" t="s">
        <v>891</v>
      </c>
      <c r="I629" s="107"/>
      <c r="J629" s="82"/>
      <c r="K629" s="167"/>
      <c r="L629" s="82"/>
      <c r="M629" s="308">
        <v>100</v>
      </c>
      <c r="N629" s="173">
        <v>200</v>
      </c>
      <c r="O629" s="308">
        <v>0</v>
      </c>
    </row>
    <row r="630" spans="1:15" ht="12.75" customHeight="1">
      <c r="A630" s="621">
        <v>405</v>
      </c>
      <c r="B630" s="621">
        <v>5171</v>
      </c>
      <c r="C630" s="622">
        <v>3326</v>
      </c>
      <c r="D630" s="490"/>
      <c r="E630" s="281"/>
      <c r="F630" s="620" t="s">
        <v>892</v>
      </c>
      <c r="I630" s="107"/>
      <c r="J630" s="82"/>
      <c r="K630" s="167"/>
      <c r="L630" s="82"/>
      <c r="M630" s="429">
        <v>538</v>
      </c>
      <c r="N630" s="201">
        <v>242.131</v>
      </c>
      <c r="O630" s="308">
        <v>0</v>
      </c>
    </row>
    <row r="631" spans="1:15" ht="12.75" customHeight="1">
      <c r="A631" s="134">
        <v>405</v>
      </c>
      <c r="B631" s="32"/>
      <c r="C631" s="51"/>
      <c r="D631" s="490"/>
      <c r="E631" s="281"/>
      <c r="F631" s="80" t="s">
        <v>893</v>
      </c>
      <c r="I631" s="107"/>
      <c r="J631" s="174">
        <f>SUM(J628:J630)</f>
        <v>100</v>
      </c>
      <c r="K631" s="175">
        <f>SUM(K628:K630)</f>
        <v>140</v>
      </c>
      <c r="L631" s="300">
        <f>SUM(L628:L630)</f>
        <v>0</v>
      </c>
      <c r="M631" s="309">
        <f>SUM(M629:M630)</f>
        <v>638</v>
      </c>
      <c r="N631" s="175">
        <f>SUM(N629:N630)</f>
        <v>442.131</v>
      </c>
      <c r="O631" s="309">
        <f>SUM(O629:O630)</f>
        <v>0</v>
      </c>
    </row>
    <row r="632" spans="1:15" ht="2.25" customHeight="1">
      <c r="A632" s="134"/>
      <c r="B632" s="32"/>
      <c r="C632" s="51"/>
      <c r="D632" s="490"/>
      <c r="E632" s="281"/>
      <c r="F632" s="80"/>
      <c r="I632" s="107"/>
      <c r="J632" s="576"/>
      <c r="K632" s="209"/>
      <c r="L632" s="576"/>
      <c r="M632" s="312"/>
      <c r="N632" s="192"/>
      <c r="O632" s="312"/>
    </row>
    <row r="633" spans="1:15" ht="12.75">
      <c r="A633" s="134">
        <v>443</v>
      </c>
      <c r="B633" s="32">
        <v>1333</v>
      </c>
      <c r="C633" s="51"/>
      <c r="D633" s="490"/>
      <c r="E633" s="281"/>
      <c r="F633" s="80" t="s">
        <v>27</v>
      </c>
      <c r="H633" s="10"/>
      <c r="I633" s="25"/>
      <c r="J633" s="568">
        <v>937</v>
      </c>
      <c r="K633" s="196">
        <v>657.938</v>
      </c>
      <c r="L633" s="512">
        <v>1018</v>
      </c>
      <c r="M633" s="312"/>
      <c r="N633" s="192"/>
      <c r="O633" s="312"/>
    </row>
    <row r="634" spans="1:15" ht="12.75">
      <c r="A634" s="87">
        <v>443</v>
      </c>
      <c r="B634" s="30">
        <v>2139</v>
      </c>
      <c r="C634" s="30">
        <v>3722</v>
      </c>
      <c r="D634" s="168"/>
      <c r="E634" s="168"/>
      <c r="F634" s="70" t="s">
        <v>487</v>
      </c>
      <c r="H634" s="10"/>
      <c r="I634" s="52"/>
      <c r="J634" s="357">
        <v>2441</v>
      </c>
      <c r="K634" s="195">
        <v>1844.55</v>
      </c>
      <c r="L634" s="532">
        <v>2726</v>
      </c>
      <c r="M634" s="312"/>
      <c r="N634" s="192"/>
      <c r="O634" s="312"/>
    </row>
    <row r="635" spans="1:15" ht="3" customHeight="1">
      <c r="A635" s="87"/>
      <c r="B635" s="30"/>
      <c r="C635" s="30"/>
      <c r="D635" s="168"/>
      <c r="E635" s="168"/>
      <c r="F635" s="70"/>
      <c r="H635" s="10"/>
      <c r="I635" s="52"/>
      <c r="J635" s="174"/>
      <c r="K635" s="175"/>
      <c r="L635" s="506"/>
      <c r="M635" s="309"/>
      <c r="N635" s="175"/>
      <c r="O635" s="309"/>
    </row>
    <row r="636" spans="1:15" ht="12" customHeight="1">
      <c r="A636" s="87">
        <v>477</v>
      </c>
      <c r="B636" s="30">
        <v>5171</v>
      </c>
      <c r="C636" s="30">
        <v>2221</v>
      </c>
      <c r="D636" s="168"/>
      <c r="E636" s="168"/>
      <c r="F636" s="70" t="s">
        <v>928</v>
      </c>
      <c r="H636" s="10"/>
      <c r="I636" s="52"/>
      <c r="J636" s="211"/>
      <c r="K636" s="192"/>
      <c r="L636" s="671"/>
      <c r="M636" s="174">
        <v>0</v>
      </c>
      <c r="N636" s="175">
        <v>19.75</v>
      </c>
      <c r="O636" s="506">
        <v>0</v>
      </c>
    </row>
    <row r="637" spans="1:15" ht="3" customHeight="1">
      <c r="A637" s="134"/>
      <c r="B637" s="32"/>
      <c r="C637" s="32"/>
      <c r="D637" s="281"/>
      <c r="E637" s="281"/>
      <c r="F637" s="80"/>
      <c r="H637" s="10"/>
      <c r="I637" s="52"/>
      <c r="J637" s="357"/>
      <c r="K637" s="195"/>
      <c r="L637" s="322"/>
      <c r="M637" s="309"/>
      <c r="N637" s="175"/>
      <c r="O637" s="309"/>
    </row>
    <row r="638" spans="1:15" ht="12.75" customHeight="1">
      <c r="A638" s="87">
        <v>480</v>
      </c>
      <c r="B638" s="30">
        <v>2321</v>
      </c>
      <c r="C638" s="30">
        <v>3111</v>
      </c>
      <c r="D638" s="168"/>
      <c r="E638" s="168"/>
      <c r="F638" s="70" t="s">
        <v>715</v>
      </c>
      <c r="G638" s="11"/>
      <c r="H638" s="12"/>
      <c r="I638" s="11"/>
      <c r="J638" s="174">
        <v>100</v>
      </c>
      <c r="K638" s="175">
        <v>100</v>
      </c>
      <c r="L638" s="506">
        <v>0</v>
      </c>
      <c r="M638" s="312"/>
      <c r="N638" s="192"/>
      <c r="O638" s="312"/>
    </row>
    <row r="639" spans="1:15" ht="13.5" customHeight="1">
      <c r="A639" s="84">
        <v>480</v>
      </c>
      <c r="B639" s="76">
        <v>5171</v>
      </c>
      <c r="C639" s="76">
        <v>3111</v>
      </c>
      <c r="D639" s="483"/>
      <c r="E639" s="483"/>
      <c r="F639" s="245" t="s">
        <v>461</v>
      </c>
      <c r="H639" s="10"/>
      <c r="I639" s="50"/>
      <c r="J639" s="82"/>
      <c r="K639" s="192"/>
      <c r="L639" s="211"/>
      <c r="M639" s="309">
        <v>4000</v>
      </c>
      <c r="N639" s="175">
        <v>11.2</v>
      </c>
      <c r="O639" s="309">
        <v>0</v>
      </c>
    </row>
    <row r="640" spans="1:15" ht="12.75" customHeight="1">
      <c r="A640" s="87">
        <v>486</v>
      </c>
      <c r="B640" s="30">
        <v>5171</v>
      </c>
      <c r="C640" s="30">
        <v>3113</v>
      </c>
      <c r="D640" s="168"/>
      <c r="E640" s="168"/>
      <c r="F640" s="149" t="s">
        <v>623</v>
      </c>
      <c r="H640" s="10"/>
      <c r="I640" s="52"/>
      <c r="J640" s="82"/>
      <c r="K640" s="167"/>
      <c r="L640" s="82"/>
      <c r="M640" s="309">
        <v>0</v>
      </c>
      <c r="N640" s="175">
        <v>0</v>
      </c>
      <c r="O640" s="309">
        <v>1500</v>
      </c>
    </row>
    <row r="641" spans="1:15" ht="12.75">
      <c r="A641" s="87">
        <v>495</v>
      </c>
      <c r="B641" s="30">
        <v>5154</v>
      </c>
      <c r="C641" s="30">
        <v>3613</v>
      </c>
      <c r="D641" s="168"/>
      <c r="E641" s="168"/>
      <c r="F641" s="70" t="s">
        <v>23</v>
      </c>
      <c r="H641" s="10"/>
      <c r="I641" s="25"/>
      <c r="J641" s="82"/>
      <c r="K641" s="167"/>
      <c r="L641" s="82"/>
      <c r="M641" s="309">
        <v>82</v>
      </c>
      <c r="N641" s="175">
        <v>96</v>
      </c>
      <c r="O641" s="309">
        <v>0</v>
      </c>
    </row>
    <row r="642" spans="1:15" ht="12.75">
      <c r="A642" s="87">
        <v>495</v>
      </c>
      <c r="B642" s="30">
        <v>5151</v>
      </c>
      <c r="C642" s="30">
        <v>3613</v>
      </c>
      <c r="D642" s="168"/>
      <c r="E642" s="168"/>
      <c r="F642" s="70" t="s">
        <v>207</v>
      </c>
      <c r="H642" s="10"/>
      <c r="I642" s="50"/>
      <c r="J642" s="82"/>
      <c r="K642" s="167"/>
      <c r="L642" s="82"/>
      <c r="M642" s="313">
        <v>2</v>
      </c>
      <c r="N642" s="195">
        <v>0</v>
      </c>
      <c r="O642" s="313">
        <v>0</v>
      </c>
    </row>
    <row r="643" spans="1:15" ht="2.25" customHeight="1">
      <c r="A643" s="87"/>
      <c r="B643" s="30"/>
      <c r="C643" s="30"/>
      <c r="D643" s="168"/>
      <c r="E643" s="168"/>
      <c r="F643" s="70"/>
      <c r="H643" s="10"/>
      <c r="I643" s="50"/>
      <c r="J643" s="172"/>
      <c r="K643" s="173"/>
      <c r="L643" s="172"/>
      <c r="M643" s="309"/>
      <c r="N643" s="175"/>
      <c r="O643" s="309"/>
    </row>
    <row r="644" spans="1:15" ht="12.75" customHeight="1">
      <c r="A644" s="26">
        <v>610</v>
      </c>
      <c r="B644" s="30">
        <v>2324</v>
      </c>
      <c r="C644" s="30">
        <v>6409</v>
      </c>
      <c r="D644" s="168"/>
      <c r="E644" s="168"/>
      <c r="F644" s="62" t="s">
        <v>855</v>
      </c>
      <c r="H644" s="10"/>
      <c r="I644" s="50"/>
      <c r="J644" s="576">
        <v>0</v>
      </c>
      <c r="K644" s="209">
        <v>59.23</v>
      </c>
      <c r="L644" s="576">
        <v>0</v>
      </c>
      <c r="M644" s="312"/>
      <c r="N644" s="192"/>
      <c r="O644" s="312"/>
    </row>
    <row r="645" spans="1:15" ht="12.75">
      <c r="A645" s="26">
        <v>610</v>
      </c>
      <c r="B645" s="30">
        <v>5154</v>
      </c>
      <c r="C645" s="30">
        <v>3631</v>
      </c>
      <c r="D645" s="168"/>
      <c r="E645" s="168"/>
      <c r="F645" s="151" t="s">
        <v>968</v>
      </c>
      <c r="G645" s="214"/>
      <c r="H645" s="48"/>
      <c r="I645" s="50"/>
      <c r="J645" s="402"/>
      <c r="K645" s="192"/>
      <c r="L645" s="311"/>
      <c r="M645" s="308">
        <v>2335</v>
      </c>
      <c r="N645" s="173">
        <v>1977.595</v>
      </c>
      <c r="O645" s="308">
        <v>3300</v>
      </c>
    </row>
    <row r="646" spans="1:15" ht="12.75">
      <c r="A646" s="26">
        <v>610</v>
      </c>
      <c r="B646" s="30">
        <v>5169</v>
      </c>
      <c r="C646" s="30">
        <v>3631</v>
      </c>
      <c r="D646" s="168"/>
      <c r="E646" s="168"/>
      <c r="F646" s="11" t="s">
        <v>141</v>
      </c>
      <c r="G646" s="4"/>
      <c r="H646" s="9"/>
      <c r="I646" s="50"/>
      <c r="J646" s="402"/>
      <c r="K646" s="192"/>
      <c r="L646" s="311"/>
      <c r="M646" s="429">
        <v>50</v>
      </c>
      <c r="N646" s="201">
        <v>58.92</v>
      </c>
      <c r="O646" s="308">
        <v>70</v>
      </c>
    </row>
    <row r="647" spans="1:15" ht="12.75">
      <c r="A647" s="26">
        <v>610</v>
      </c>
      <c r="B647" s="30">
        <v>5171</v>
      </c>
      <c r="C647" s="30">
        <v>3631</v>
      </c>
      <c r="D647" s="168"/>
      <c r="E647" s="168"/>
      <c r="F647" s="11" t="s">
        <v>365</v>
      </c>
      <c r="G647" s="4"/>
      <c r="H647" s="9"/>
      <c r="I647" s="50"/>
      <c r="J647" s="402"/>
      <c r="K647" s="192"/>
      <c r="L647" s="311"/>
      <c r="M647" s="429">
        <v>2300</v>
      </c>
      <c r="N647" s="201">
        <v>2013.61</v>
      </c>
      <c r="O647" s="308">
        <v>2300</v>
      </c>
    </row>
    <row r="648" spans="1:15" ht="12.75" customHeight="1">
      <c r="A648" s="87">
        <v>610</v>
      </c>
      <c r="B648" s="30"/>
      <c r="C648" s="30"/>
      <c r="D648" s="168"/>
      <c r="E648" s="168"/>
      <c r="F648" s="70" t="s">
        <v>632</v>
      </c>
      <c r="G648" s="4"/>
      <c r="H648" s="9"/>
      <c r="I648" s="50"/>
      <c r="J648" s="300">
        <f>SUM(J644:J647)</f>
        <v>0</v>
      </c>
      <c r="K648" s="175">
        <f>SUM(K644:K647)</f>
        <v>59.23</v>
      </c>
      <c r="L648" s="300">
        <f>SUM(L644:L647)</f>
        <v>0</v>
      </c>
      <c r="M648" s="313">
        <f>SUM(M645:M647)</f>
        <v>4685</v>
      </c>
      <c r="N648" s="195">
        <f>SUM(N645:N647)</f>
        <v>4050.125</v>
      </c>
      <c r="O648" s="309">
        <f>SUM(O645:O647)</f>
        <v>5670</v>
      </c>
    </row>
    <row r="649" spans="1:15" ht="3" customHeight="1">
      <c r="A649" s="87"/>
      <c r="B649" s="30"/>
      <c r="C649" s="30"/>
      <c r="D649" s="168"/>
      <c r="E649" s="168"/>
      <c r="F649" s="150"/>
      <c r="G649" s="4"/>
      <c r="H649" s="9"/>
      <c r="I649" s="50"/>
      <c r="J649" s="300"/>
      <c r="K649" s="175"/>
      <c r="L649" s="300"/>
      <c r="M649" s="309"/>
      <c r="N649" s="175"/>
      <c r="O649" s="309"/>
    </row>
    <row r="650" spans="1:15" ht="13.5" customHeight="1">
      <c r="A650" s="87">
        <v>613</v>
      </c>
      <c r="B650" s="30">
        <v>5154</v>
      </c>
      <c r="C650" s="30">
        <v>3631</v>
      </c>
      <c r="D650" s="168"/>
      <c r="E650" s="168"/>
      <c r="F650" s="149" t="s">
        <v>1048</v>
      </c>
      <c r="G650" s="214"/>
      <c r="H650" s="48"/>
      <c r="I650" s="50"/>
      <c r="J650" s="311"/>
      <c r="K650" s="192"/>
      <c r="L650" s="311"/>
      <c r="M650" s="309">
        <v>25</v>
      </c>
      <c r="N650" s="175">
        <v>15.44</v>
      </c>
      <c r="O650" s="309">
        <v>30</v>
      </c>
    </row>
    <row r="651" spans="1:15" ht="2.25" customHeight="1">
      <c r="A651" s="75"/>
      <c r="B651" s="30"/>
      <c r="C651" s="30"/>
      <c r="D651" s="168"/>
      <c r="E651" s="168"/>
      <c r="F651" s="149"/>
      <c r="G651" s="4"/>
      <c r="H651" s="9"/>
      <c r="I651" s="50"/>
      <c r="J651" s="311"/>
      <c r="K651" s="192"/>
      <c r="L651" s="311"/>
      <c r="M651" s="309"/>
      <c r="N651" s="175"/>
      <c r="O651" s="309"/>
    </row>
    <row r="652" spans="1:15" ht="12.75">
      <c r="A652" s="27">
        <v>614</v>
      </c>
      <c r="B652" s="26">
        <v>5171</v>
      </c>
      <c r="C652" s="26">
        <v>2212</v>
      </c>
      <c r="D652" s="168"/>
      <c r="E652" s="168"/>
      <c r="F652" s="246" t="s">
        <v>104</v>
      </c>
      <c r="H652" s="9"/>
      <c r="I652" s="52"/>
      <c r="J652" s="82"/>
      <c r="K652" s="167"/>
      <c r="L652" s="82"/>
      <c r="M652" s="308">
        <v>4435</v>
      </c>
      <c r="N652" s="173">
        <v>4027.034</v>
      </c>
      <c r="O652" s="308">
        <v>4450</v>
      </c>
    </row>
    <row r="653" spans="1:15" ht="12.75">
      <c r="A653" s="128">
        <v>614</v>
      </c>
      <c r="B653" s="128">
        <v>5169</v>
      </c>
      <c r="C653" s="128">
        <v>2212</v>
      </c>
      <c r="D653" s="281"/>
      <c r="E653" s="281"/>
      <c r="F653" s="55" t="s">
        <v>987</v>
      </c>
      <c r="H653" s="9"/>
      <c r="I653" s="50"/>
      <c r="J653" s="82"/>
      <c r="K653" s="167"/>
      <c r="L653" s="82"/>
      <c r="M653" s="308">
        <v>100</v>
      </c>
      <c r="N653" s="201">
        <v>44.48</v>
      </c>
      <c r="O653" s="308">
        <v>200</v>
      </c>
    </row>
    <row r="654" spans="1:15" ht="12.75">
      <c r="A654" s="134">
        <v>614</v>
      </c>
      <c r="B654" s="32"/>
      <c r="C654" s="32"/>
      <c r="D654" s="281"/>
      <c r="E654" s="281"/>
      <c r="F654" s="393" t="s">
        <v>1058</v>
      </c>
      <c r="H654" s="9"/>
      <c r="I654" s="50"/>
      <c r="J654" s="82"/>
      <c r="K654" s="167"/>
      <c r="L654" s="82"/>
      <c r="M654" s="300">
        <f>SUM(M652:M653)</f>
        <v>4535</v>
      </c>
      <c r="N654" s="175">
        <f>SUM(N652:N653)</f>
        <v>4071.514</v>
      </c>
      <c r="O654" s="309">
        <f>SUM(O652:O653)</f>
        <v>4650</v>
      </c>
    </row>
    <row r="655" spans="1:15" ht="2.25" customHeight="1">
      <c r="A655" s="134"/>
      <c r="B655" s="32"/>
      <c r="C655" s="32"/>
      <c r="D655" s="281"/>
      <c r="E655" s="281"/>
      <c r="F655" s="393"/>
      <c r="H655" s="9"/>
      <c r="I655" s="50"/>
      <c r="J655" s="82"/>
      <c r="K655" s="167"/>
      <c r="L655" s="82"/>
      <c r="M655" s="711"/>
      <c r="N655" s="175"/>
      <c r="O655" s="309"/>
    </row>
    <row r="656" spans="1:15" ht="12.75">
      <c r="A656" s="134">
        <v>802</v>
      </c>
      <c r="B656" s="32">
        <v>5169</v>
      </c>
      <c r="C656" s="32">
        <v>3744</v>
      </c>
      <c r="D656" s="281"/>
      <c r="E656" s="281"/>
      <c r="F656" s="393" t="s">
        <v>832</v>
      </c>
      <c r="H656" s="9"/>
      <c r="I656" s="50"/>
      <c r="J656" s="82"/>
      <c r="K656" s="167"/>
      <c r="L656" s="82"/>
      <c r="M656" s="309">
        <v>0</v>
      </c>
      <c r="N656" s="175">
        <v>0</v>
      </c>
      <c r="O656" s="309">
        <v>18</v>
      </c>
    </row>
    <row r="657" spans="1:15" ht="3" customHeight="1">
      <c r="A657" s="134"/>
      <c r="B657" s="32"/>
      <c r="C657" s="32"/>
      <c r="D657" s="281"/>
      <c r="E657" s="281"/>
      <c r="F657" s="393"/>
      <c r="H657" s="9"/>
      <c r="I657" s="50"/>
      <c r="J657" s="82"/>
      <c r="K657" s="167"/>
      <c r="L657" s="82"/>
      <c r="M657" s="311"/>
      <c r="N657" s="192"/>
      <c r="O657" s="312"/>
    </row>
    <row r="658" spans="1:15" ht="12.75">
      <c r="A658" s="134">
        <v>821</v>
      </c>
      <c r="B658" s="32">
        <v>4123</v>
      </c>
      <c r="C658" s="32"/>
      <c r="D658" s="281" t="s">
        <v>605</v>
      </c>
      <c r="E658" s="281">
        <v>83005</v>
      </c>
      <c r="F658" s="103" t="s">
        <v>824</v>
      </c>
      <c r="H658" s="9"/>
      <c r="I658" s="50"/>
      <c r="J658" s="174">
        <v>147</v>
      </c>
      <c r="K658" s="175">
        <v>147.3</v>
      </c>
      <c r="L658" s="174">
        <v>0</v>
      </c>
      <c r="M658" s="311"/>
      <c r="N658" s="192"/>
      <c r="O658" s="312"/>
    </row>
    <row r="659" spans="1:15" ht="12.75">
      <c r="A659" s="134">
        <v>821</v>
      </c>
      <c r="B659" s="32">
        <v>4123</v>
      </c>
      <c r="C659" s="32"/>
      <c r="D659" s="281" t="s">
        <v>43</v>
      </c>
      <c r="E659" s="281">
        <v>83001</v>
      </c>
      <c r="F659" s="103" t="s">
        <v>825</v>
      </c>
      <c r="H659" s="9"/>
      <c r="I659" s="50"/>
      <c r="J659" s="174">
        <v>13</v>
      </c>
      <c r="K659" s="175">
        <v>13</v>
      </c>
      <c r="L659" s="174">
        <v>0</v>
      </c>
      <c r="M659" s="311"/>
      <c r="N659" s="192"/>
      <c r="O659" s="312"/>
    </row>
    <row r="660" spans="1:15" ht="2.25" customHeight="1">
      <c r="A660" s="87"/>
      <c r="B660" s="30"/>
      <c r="C660" s="30"/>
      <c r="D660" s="168"/>
      <c r="E660" s="168"/>
      <c r="F660" s="153"/>
      <c r="H660" s="9"/>
      <c r="I660" s="50"/>
      <c r="J660" s="172"/>
      <c r="K660" s="173"/>
      <c r="L660" s="172"/>
      <c r="M660" s="311"/>
      <c r="N660" s="192"/>
      <c r="O660" s="312"/>
    </row>
    <row r="661" spans="1:15" ht="12.75">
      <c r="A661" s="87">
        <v>907</v>
      </c>
      <c r="B661" s="76">
        <v>4122</v>
      </c>
      <c r="C661" s="76"/>
      <c r="D661" s="483"/>
      <c r="E661" s="483">
        <v>353</v>
      </c>
      <c r="F661" s="208" t="s">
        <v>918</v>
      </c>
      <c r="G661" s="4"/>
      <c r="H661" s="9"/>
      <c r="I661" s="50"/>
      <c r="J661" s="172">
        <v>100</v>
      </c>
      <c r="K661" s="173">
        <v>71.304</v>
      </c>
      <c r="L661" s="321">
        <v>0</v>
      </c>
      <c r="M661" s="307"/>
      <c r="N661" s="167"/>
      <c r="O661" s="645"/>
    </row>
    <row r="662" spans="1:15" ht="12.75">
      <c r="A662" s="87">
        <v>907</v>
      </c>
      <c r="B662" s="76">
        <v>5171</v>
      </c>
      <c r="C662" s="76">
        <v>3111</v>
      </c>
      <c r="D662" s="483"/>
      <c r="E662" s="483">
        <v>353</v>
      </c>
      <c r="F662" s="208" t="s">
        <v>913</v>
      </c>
      <c r="G662" s="4"/>
      <c r="H662" s="9"/>
      <c r="I662" s="50"/>
      <c r="J662" s="82"/>
      <c r="K662" s="167"/>
      <c r="L662" s="463"/>
      <c r="M662" s="308">
        <v>100</v>
      </c>
      <c r="N662" s="173">
        <v>71.304</v>
      </c>
      <c r="O662" s="308">
        <v>0</v>
      </c>
    </row>
    <row r="663" spans="1:15" ht="12.75">
      <c r="A663" s="87">
        <v>907</v>
      </c>
      <c r="B663" s="76">
        <v>5171</v>
      </c>
      <c r="C663" s="76">
        <v>3111</v>
      </c>
      <c r="D663" s="483"/>
      <c r="E663" s="483"/>
      <c r="F663" s="208" t="s">
        <v>919</v>
      </c>
      <c r="G663" s="4"/>
      <c r="H663" s="9"/>
      <c r="I663" s="50"/>
      <c r="J663" s="82"/>
      <c r="K663" s="167"/>
      <c r="L663" s="463"/>
      <c r="M663" s="429">
        <v>390</v>
      </c>
      <c r="N663" s="201">
        <v>275</v>
      </c>
      <c r="O663" s="429">
        <v>0</v>
      </c>
    </row>
    <row r="664" spans="1:15" ht="12.75">
      <c r="A664" s="87">
        <v>907</v>
      </c>
      <c r="B664" s="76"/>
      <c r="C664" s="76"/>
      <c r="D664" s="483"/>
      <c r="E664" s="483"/>
      <c r="F664" s="526" t="s">
        <v>914</v>
      </c>
      <c r="G664" s="4"/>
      <c r="H664" s="9"/>
      <c r="I664" s="50"/>
      <c r="J664" s="174">
        <f>SUM(J661:J663)</f>
        <v>100</v>
      </c>
      <c r="K664" s="175">
        <f>SUM(K661:K663)</f>
        <v>71.304</v>
      </c>
      <c r="L664" s="506">
        <f>SUM(L661:L663)</f>
        <v>0</v>
      </c>
      <c r="M664" s="309">
        <f>SUM(M662:M663)</f>
        <v>490</v>
      </c>
      <c r="N664" s="175">
        <f>SUM(N662:N663)</f>
        <v>346.304</v>
      </c>
      <c r="O664" s="313">
        <f>SUM(O662:O663)</f>
        <v>0</v>
      </c>
    </row>
    <row r="665" spans="1:15" ht="3" customHeight="1">
      <c r="A665" s="87"/>
      <c r="B665" s="76"/>
      <c r="C665" s="76"/>
      <c r="D665" s="483"/>
      <c r="E665" s="483"/>
      <c r="F665" s="615"/>
      <c r="G665" s="4"/>
      <c r="H665" s="9"/>
      <c r="I665" s="50"/>
      <c r="J665" s="357"/>
      <c r="K665" s="195"/>
      <c r="L665" s="506"/>
      <c r="M665" s="309"/>
      <c r="N665" s="175"/>
      <c r="O665" s="309"/>
    </row>
    <row r="666" spans="1:15" ht="12.75" customHeight="1">
      <c r="A666" s="128">
        <v>949</v>
      </c>
      <c r="B666" s="619">
        <v>4122</v>
      </c>
      <c r="C666" s="619"/>
      <c r="D666" s="281"/>
      <c r="E666" s="281">
        <v>310</v>
      </c>
      <c r="F666" s="216" t="s">
        <v>890</v>
      </c>
      <c r="G666" s="616"/>
      <c r="H666" s="616"/>
      <c r="I666" s="357">
        <v>0</v>
      </c>
      <c r="J666" s="361">
        <v>100</v>
      </c>
      <c r="K666" s="173">
        <v>70</v>
      </c>
      <c r="L666" s="321">
        <v>0</v>
      </c>
      <c r="M666" s="311"/>
      <c r="N666" s="192"/>
      <c r="O666" s="312"/>
    </row>
    <row r="667" spans="1:15" ht="12.75" customHeight="1">
      <c r="A667" s="26">
        <v>949</v>
      </c>
      <c r="B667" s="253">
        <v>5171</v>
      </c>
      <c r="C667" s="253">
        <v>3322</v>
      </c>
      <c r="D667" s="168"/>
      <c r="E667" s="168">
        <v>310</v>
      </c>
      <c r="F667" s="62" t="s">
        <v>888</v>
      </c>
      <c r="G667" s="616"/>
      <c r="H667" s="616"/>
      <c r="I667" s="618"/>
      <c r="J667" s="202"/>
      <c r="K667" s="192"/>
      <c r="L667" s="671"/>
      <c r="M667" s="299">
        <v>100</v>
      </c>
      <c r="N667" s="173">
        <v>100</v>
      </c>
      <c r="O667" s="308">
        <v>0</v>
      </c>
    </row>
    <row r="668" spans="1:15" ht="14.25" customHeight="1">
      <c r="A668" s="128">
        <v>949</v>
      </c>
      <c r="B668" s="32">
        <v>5171</v>
      </c>
      <c r="C668" s="32">
        <v>3322</v>
      </c>
      <c r="D668" s="281"/>
      <c r="E668" s="281"/>
      <c r="F668" s="55" t="s">
        <v>442</v>
      </c>
      <c r="H668" s="9"/>
      <c r="I668" s="50"/>
      <c r="J668" s="82"/>
      <c r="K668" s="167"/>
      <c r="L668" s="82"/>
      <c r="M668" s="310">
        <v>326</v>
      </c>
      <c r="N668" s="201">
        <v>271.33</v>
      </c>
      <c r="O668" s="308">
        <v>0</v>
      </c>
    </row>
    <row r="669" spans="1:15" ht="14.25" customHeight="1" thickBot="1">
      <c r="A669" s="87">
        <v>949</v>
      </c>
      <c r="B669" s="30"/>
      <c r="C669" s="30"/>
      <c r="D669" s="168"/>
      <c r="E669" s="168"/>
      <c r="F669" s="88" t="s">
        <v>887</v>
      </c>
      <c r="G669" s="18"/>
      <c r="H669" s="13"/>
      <c r="I669" s="18"/>
      <c r="J669" s="357">
        <f>SUM(J666:J668)</f>
        <v>100</v>
      </c>
      <c r="K669" s="195">
        <f>SUM(K666:K668)</f>
        <v>70</v>
      </c>
      <c r="L669" s="301">
        <f>SUM(L666:L668)</f>
        <v>0</v>
      </c>
      <c r="M669" s="301">
        <f>SUM(M667:M668)</f>
        <v>426</v>
      </c>
      <c r="N669" s="195">
        <f>SUM(N667:N668)</f>
        <v>371.33</v>
      </c>
      <c r="O669" s="313">
        <f>SUM(O667:O668)</f>
        <v>0</v>
      </c>
    </row>
    <row r="670" spans="1:15" ht="13.5" thickBot="1">
      <c r="A670" s="5"/>
      <c r="B670" s="5"/>
      <c r="C670" s="5"/>
      <c r="D670" s="333"/>
      <c r="E670" s="333"/>
      <c r="F670" s="24" t="s">
        <v>681</v>
      </c>
      <c r="G670" s="218"/>
      <c r="H670" s="38"/>
      <c r="I670" s="53" t="e">
        <f>SUM(#REF!)</f>
        <v>#REF!</v>
      </c>
      <c r="J670" s="544">
        <f>SUM(J634+J633+J625+J623+J602+J592+J585+J580+J573+J572+J570+J569+J568+J567+J566+J565+J564+J563+J559+J562+J638+J574+J588+J590+J648+J664+J669+J631+J521+J658+J659)</f>
        <v>45409</v>
      </c>
      <c r="K670" s="186">
        <f>SUM(K634+K633+K625+K623+K602+K592+K585+K580+K573+K572+K570+K569+K568+K567+K566+K565+K564+K563+K559+K562+K638+K574+K588+K590+K648+K664+K669+K631+K521+K658+K659)</f>
        <v>35588.43599999999</v>
      </c>
      <c r="L670" s="542">
        <f>SUM(L669+L664+L648+L638+L634+L633+L631+L625+L623+L602+L592+L590+L588+L585+L580+L574+L573+L572+L570+L569+L568+L567+L566+L565+L564+L563+L562+L559+L521)</f>
        <v>48355</v>
      </c>
      <c r="M670" s="545">
        <f>SUM(M654+M650+M648+M642+M641+M639+M626+M624+M622+M621+M619+M618+M617+M615+M614+M612+M611+M609+M602+M589+M587+M586+M582+M579+M577+M576+M575+M561+M558+M557+M556+M554+M545+M543+M541+M523+M522+M520+M620+M544+M616+M636+M583+M664+M669+M631+M591)</f>
        <v>38625</v>
      </c>
      <c r="N670" s="543">
        <f>SUM(N654+N650+N648+N642+N641+N639+N626+N624+N622+N621+N619+N618+N617+N615+N614+N612+N611+N609+N602+N589+N587+N586+N582+N579+N577+N576+N575+N561+N558+N557+N556+N554+N545+N543+N541+N523+N522+N520+N620+N544+N636+N583+N664+N669+N631+N591)</f>
        <v>23747.319</v>
      </c>
      <c r="O670" s="545">
        <f>SUM(O669+O664+O654+O650+O648+O642+O641+O639+O636+O631+O626+O624+O622+O621+O620+O619+O618+O617+O616+O615+O614+O612+O611+O609+O602+O591+O589+O587+O586+O583+O582+O579+O577+O576+O575+O561+O558+O557+O556+O554+O545+O544+O543+O541+O523+O522+O520+O640+O656)</f>
        <v>30289</v>
      </c>
    </row>
    <row r="671" spans="1:15" ht="3" customHeight="1" thickBot="1">
      <c r="A671" s="6"/>
      <c r="B671" s="6"/>
      <c r="C671" s="6"/>
      <c r="D671" s="481"/>
      <c r="E671" s="481"/>
      <c r="J671" s="81"/>
      <c r="K671" s="165"/>
      <c r="L671" s="182"/>
      <c r="M671" s="81" t="s">
        <v>182</v>
      </c>
      <c r="N671" s="165"/>
      <c r="O671" s="298"/>
    </row>
    <row r="672" spans="1:15" ht="13.5" thickBot="1">
      <c r="A672" s="7">
        <v>7</v>
      </c>
      <c r="B672" s="7"/>
      <c r="C672" s="7"/>
      <c r="D672" s="328"/>
      <c r="E672" s="328"/>
      <c r="F672" s="16" t="s">
        <v>303</v>
      </c>
      <c r="H672" s="10"/>
      <c r="J672" s="81"/>
      <c r="K672" s="165"/>
      <c r="L672" s="182"/>
      <c r="M672" s="81"/>
      <c r="N672" s="165"/>
      <c r="O672" s="298"/>
    </row>
    <row r="673" spans="1:15" ht="12.75">
      <c r="A673" s="75">
        <v>408</v>
      </c>
      <c r="B673" s="30">
        <v>5166</v>
      </c>
      <c r="C673" s="30">
        <v>2169</v>
      </c>
      <c r="D673" s="487"/>
      <c r="E673" s="487"/>
      <c r="F673" s="150" t="s">
        <v>88</v>
      </c>
      <c r="G673" s="5"/>
      <c r="H673" s="9"/>
      <c r="I673" s="25"/>
      <c r="J673" s="171"/>
      <c r="K673" s="167"/>
      <c r="L673" s="82"/>
      <c r="M673" s="300">
        <v>5</v>
      </c>
      <c r="N673" s="175">
        <v>2.4</v>
      </c>
      <c r="O673" s="300">
        <v>5</v>
      </c>
    </row>
    <row r="674" spans="1:15" ht="12.75">
      <c r="A674" s="89">
        <v>409</v>
      </c>
      <c r="B674" s="32">
        <v>1361</v>
      </c>
      <c r="C674" s="32"/>
      <c r="D674" s="490"/>
      <c r="E674" s="490"/>
      <c r="F674" s="80" t="s">
        <v>304</v>
      </c>
      <c r="H674" s="13"/>
      <c r="J674" s="301">
        <v>350</v>
      </c>
      <c r="K674" s="195">
        <v>261.3</v>
      </c>
      <c r="L674" s="301">
        <v>350</v>
      </c>
      <c r="M674" s="182"/>
      <c r="N674" s="165"/>
      <c r="O674" s="298"/>
    </row>
    <row r="675" spans="1:15" ht="12.75">
      <c r="A675" s="87">
        <v>410</v>
      </c>
      <c r="B675" s="30">
        <v>2212</v>
      </c>
      <c r="C675" s="30">
        <v>2169</v>
      </c>
      <c r="D675" s="168"/>
      <c r="E675" s="168"/>
      <c r="F675" s="70" t="s">
        <v>305</v>
      </c>
      <c r="G675" s="11"/>
      <c r="H675" s="12"/>
      <c r="I675" s="11"/>
      <c r="J675" s="300">
        <v>75</v>
      </c>
      <c r="K675" s="175">
        <v>162</v>
      </c>
      <c r="L675" s="300">
        <v>75</v>
      </c>
      <c r="M675" s="182"/>
      <c r="N675" s="165"/>
      <c r="O675" s="298"/>
    </row>
    <row r="676" spans="1:15" ht="12.75">
      <c r="A676" s="87">
        <v>410</v>
      </c>
      <c r="B676" s="30">
        <v>2324</v>
      </c>
      <c r="C676" s="30">
        <v>2169</v>
      </c>
      <c r="D676" s="168"/>
      <c r="E676" s="168"/>
      <c r="F676" s="70" t="s">
        <v>527</v>
      </c>
      <c r="G676" s="11"/>
      <c r="H676" s="12"/>
      <c r="I676" s="11"/>
      <c r="J676" s="300">
        <v>17</v>
      </c>
      <c r="K676" s="175">
        <v>19</v>
      </c>
      <c r="L676" s="300">
        <v>17</v>
      </c>
      <c r="M676" s="182"/>
      <c r="N676" s="165"/>
      <c r="O676" s="298"/>
    </row>
    <row r="677" spans="1:15" ht="13.5" customHeight="1" thickBot="1">
      <c r="A677" s="87">
        <v>413</v>
      </c>
      <c r="B677" s="30">
        <v>1361</v>
      </c>
      <c r="C677" s="30"/>
      <c r="D677" s="168"/>
      <c r="E677" s="168"/>
      <c r="F677" s="103" t="s">
        <v>71</v>
      </c>
      <c r="G677" s="18"/>
      <c r="H677" s="238"/>
      <c r="I677" s="13"/>
      <c r="J677" s="301">
        <v>2</v>
      </c>
      <c r="K677" s="195">
        <v>3.352</v>
      </c>
      <c r="L677" s="300">
        <v>2</v>
      </c>
      <c r="M677" s="182"/>
      <c r="N677" s="165"/>
      <c r="O677" s="298"/>
    </row>
    <row r="678" spans="1:15" ht="13.5" thickBot="1">
      <c r="A678" s="6"/>
      <c r="B678" s="6"/>
      <c r="C678" s="6"/>
      <c r="D678" s="481"/>
      <c r="E678" s="481"/>
      <c r="F678" s="24" t="s">
        <v>306</v>
      </c>
      <c r="G678" s="106"/>
      <c r="H678" s="94"/>
      <c r="I678" s="93">
        <v>1040</v>
      </c>
      <c r="J678" s="544">
        <f>SUM(J674:J677)</f>
        <v>444</v>
      </c>
      <c r="K678" s="186">
        <f>SUM(K674:K677)</f>
        <v>445.652</v>
      </c>
      <c r="L678" s="542">
        <f>SUM(L674:L677)</f>
        <v>444</v>
      </c>
      <c r="M678" s="545">
        <f>SUM(M673:M677)</f>
        <v>5</v>
      </c>
      <c r="N678" s="546">
        <f>SUM(N673:N677)</f>
        <v>2.4</v>
      </c>
      <c r="O678" s="545">
        <f>SUM(O673:O677)</f>
        <v>5</v>
      </c>
    </row>
    <row r="679" spans="1:15" ht="3.75" customHeight="1" thickBot="1">
      <c r="A679" s="6"/>
      <c r="B679" s="6"/>
      <c r="C679" s="6"/>
      <c r="D679" s="481"/>
      <c r="E679" s="481"/>
      <c r="F679" s="17"/>
      <c r="H679" s="15"/>
      <c r="J679" s="81"/>
      <c r="K679" s="165"/>
      <c r="L679" s="182"/>
      <c r="M679" s="81"/>
      <c r="N679" s="165"/>
      <c r="O679" s="298"/>
    </row>
    <row r="680" spans="1:15" ht="13.5" thickBot="1">
      <c r="A680" s="7">
        <v>8</v>
      </c>
      <c r="B680" s="59"/>
      <c r="C680" s="59"/>
      <c r="D680" s="489"/>
      <c r="E680" s="489"/>
      <c r="F680" s="20" t="s">
        <v>626</v>
      </c>
      <c r="G680" s="16"/>
      <c r="H680" s="58"/>
      <c r="I680" s="136"/>
      <c r="J680" s="198"/>
      <c r="K680" s="566"/>
      <c r="L680" s="182"/>
      <c r="M680" s="81"/>
      <c r="N680" s="165"/>
      <c r="O680" s="298"/>
    </row>
    <row r="681" spans="1:15" ht="13.5" customHeight="1">
      <c r="A681" s="290">
        <v>429</v>
      </c>
      <c r="B681" s="290">
        <v>5137</v>
      </c>
      <c r="C681" s="290">
        <v>3745</v>
      </c>
      <c r="D681" s="486"/>
      <c r="E681" s="486"/>
      <c r="F681" s="247" t="s">
        <v>369</v>
      </c>
      <c r="G681" s="17"/>
      <c r="H681" s="217"/>
      <c r="I681" s="2"/>
      <c r="J681" s="180"/>
      <c r="K681" s="165"/>
      <c r="L681" s="182"/>
      <c r="M681" s="299">
        <v>3</v>
      </c>
      <c r="N681" s="173">
        <v>0</v>
      </c>
      <c r="O681" s="299">
        <v>5</v>
      </c>
    </row>
    <row r="682" spans="1:15" ht="12.75">
      <c r="A682" s="27">
        <v>429</v>
      </c>
      <c r="B682" s="30">
        <v>5139</v>
      </c>
      <c r="C682" s="30">
        <v>3745</v>
      </c>
      <c r="D682" s="168"/>
      <c r="E682" s="168"/>
      <c r="F682" s="11" t="s">
        <v>356</v>
      </c>
      <c r="I682" s="25"/>
      <c r="J682" s="171"/>
      <c r="K682" s="167"/>
      <c r="L682" s="82"/>
      <c r="M682" s="299">
        <v>80</v>
      </c>
      <c r="N682" s="176">
        <v>36.027</v>
      </c>
      <c r="O682" s="299">
        <v>75</v>
      </c>
    </row>
    <row r="683" spans="1:15" ht="12.75">
      <c r="A683" s="27">
        <v>429</v>
      </c>
      <c r="B683" s="30">
        <v>5156</v>
      </c>
      <c r="C683" s="30">
        <v>3745</v>
      </c>
      <c r="D683" s="168"/>
      <c r="E683" s="168"/>
      <c r="F683" s="11" t="s">
        <v>158</v>
      </c>
      <c r="I683" s="25"/>
      <c r="J683" s="171"/>
      <c r="K683" s="167"/>
      <c r="L683" s="82"/>
      <c r="M683" s="299">
        <v>2</v>
      </c>
      <c r="N683" s="176">
        <v>0.595</v>
      </c>
      <c r="O683" s="299">
        <v>5</v>
      </c>
    </row>
    <row r="684" spans="1:15" ht="12.75">
      <c r="A684" s="27">
        <v>429</v>
      </c>
      <c r="B684" s="30">
        <v>5169</v>
      </c>
      <c r="C684" s="30">
        <v>3745</v>
      </c>
      <c r="D684" s="168"/>
      <c r="E684" s="168"/>
      <c r="F684" s="11" t="s">
        <v>370</v>
      </c>
      <c r="I684" s="25"/>
      <c r="J684" s="171"/>
      <c r="K684" s="167"/>
      <c r="L684" s="82"/>
      <c r="M684" s="299">
        <v>1050</v>
      </c>
      <c r="N684" s="176">
        <v>828.652</v>
      </c>
      <c r="O684" s="299">
        <v>1050</v>
      </c>
    </row>
    <row r="685" spans="1:15" ht="12.75">
      <c r="A685" s="75">
        <v>429</v>
      </c>
      <c r="B685" s="30"/>
      <c r="C685" s="30"/>
      <c r="D685" s="168"/>
      <c r="E685" s="168"/>
      <c r="F685" s="70" t="s">
        <v>307</v>
      </c>
      <c r="I685" s="25"/>
      <c r="J685" s="171"/>
      <c r="K685" s="167"/>
      <c r="L685" s="82"/>
      <c r="M685" s="309">
        <f>SUM(M681:M684)</f>
        <v>1135</v>
      </c>
      <c r="N685" s="177">
        <f>SUM(N681:N684)</f>
        <v>865.274</v>
      </c>
      <c r="O685" s="300">
        <f>SUM(O681:O684)</f>
        <v>1135</v>
      </c>
    </row>
    <row r="686" spans="5:15" ht="3" customHeight="1">
      <c r="E686" s="434"/>
      <c r="J686" s="81"/>
      <c r="K686" s="165"/>
      <c r="L686" s="182"/>
      <c r="M686" s="308"/>
      <c r="N686" s="173"/>
      <c r="O686" s="300"/>
    </row>
    <row r="687" spans="1:15" ht="12.75">
      <c r="A687" s="75">
        <v>430</v>
      </c>
      <c r="B687" s="30">
        <v>5169</v>
      </c>
      <c r="C687" s="26">
        <v>1032</v>
      </c>
      <c r="D687" s="168"/>
      <c r="E687" s="168"/>
      <c r="F687" s="70" t="s">
        <v>308</v>
      </c>
      <c r="H687" s="9"/>
      <c r="I687" s="25"/>
      <c r="J687" s="171"/>
      <c r="K687" s="167"/>
      <c r="L687" s="347"/>
      <c r="M687" s="309">
        <v>10</v>
      </c>
      <c r="N687" s="175">
        <v>7.48</v>
      </c>
      <c r="O687" s="300">
        <v>10</v>
      </c>
    </row>
    <row r="688" spans="1:15" ht="3" customHeight="1">
      <c r="A688" s="75"/>
      <c r="B688" s="30"/>
      <c r="C688" s="30"/>
      <c r="D688" s="168"/>
      <c r="E688" s="168"/>
      <c r="F688" s="70"/>
      <c r="H688" s="9"/>
      <c r="I688" s="25"/>
      <c r="J688" s="171"/>
      <c r="K688" s="167"/>
      <c r="L688" s="82"/>
      <c r="M688" s="308"/>
      <c r="N688" s="173"/>
      <c r="O688" s="300"/>
    </row>
    <row r="689" spans="1:15" ht="12.75">
      <c r="A689" s="79">
        <v>431</v>
      </c>
      <c r="B689" s="32">
        <v>5169</v>
      </c>
      <c r="C689" s="128">
        <v>1037</v>
      </c>
      <c r="D689" s="281"/>
      <c r="E689" s="168"/>
      <c r="F689" s="11" t="s">
        <v>370</v>
      </c>
      <c r="H689" s="9"/>
      <c r="I689" s="25"/>
      <c r="J689" s="171"/>
      <c r="K689" s="167"/>
      <c r="L689" s="82"/>
      <c r="M689" s="308">
        <v>20</v>
      </c>
      <c r="N689" s="173">
        <v>19.86</v>
      </c>
      <c r="O689" s="299">
        <v>20</v>
      </c>
    </row>
    <row r="690" spans="1:15" ht="12.75">
      <c r="A690" s="87">
        <v>431</v>
      </c>
      <c r="B690" s="30"/>
      <c r="C690" s="30"/>
      <c r="D690" s="168"/>
      <c r="E690" s="168"/>
      <c r="F690" s="70" t="s">
        <v>309</v>
      </c>
      <c r="G690" s="35"/>
      <c r="H690" s="9"/>
      <c r="I690" s="52"/>
      <c r="J690" s="171"/>
      <c r="K690" s="167"/>
      <c r="L690" s="82"/>
      <c r="M690" s="309">
        <f>SUM(M689)</f>
        <v>20</v>
      </c>
      <c r="N690" s="175">
        <f>SUM(N689)</f>
        <v>19.86</v>
      </c>
      <c r="O690" s="300">
        <f>SUM(O689)</f>
        <v>20</v>
      </c>
    </row>
    <row r="691" spans="1:15" ht="3" customHeight="1">
      <c r="A691" s="87"/>
      <c r="B691" s="30"/>
      <c r="C691" s="30"/>
      <c r="D691" s="168"/>
      <c r="E691" s="168"/>
      <c r="F691" s="70"/>
      <c r="G691" s="35"/>
      <c r="H691" s="9"/>
      <c r="I691" s="4"/>
      <c r="J691" s="171"/>
      <c r="K691" s="167"/>
      <c r="L691" s="82"/>
      <c r="M691" s="308"/>
      <c r="N691" s="173"/>
      <c r="O691" s="300"/>
    </row>
    <row r="692" spans="1:15" ht="12.75">
      <c r="A692" s="85">
        <v>432</v>
      </c>
      <c r="B692" s="85">
        <v>5139</v>
      </c>
      <c r="C692" s="85">
        <v>3769</v>
      </c>
      <c r="D692" s="483"/>
      <c r="E692" s="168"/>
      <c r="F692" s="62" t="s">
        <v>356</v>
      </c>
      <c r="G692" s="4"/>
      <c r="H692" s="9"/>
      <c r="I692" s="4"/>
      <c r="J692" s="171"/>
      <c r="K692" s="167"/>
      <c r="L692" s="347"/>
      <c r="M692" s="299">
        <v>2</v>
      </c>
      <c r="N692" s="176">
        <v>2.61</v>
      </c>
      <c r="O692" s="299">
        <v>4</v>
      </c>
    </row>
    <row r="693" spans="1:15" ht="12.75">
      <c r="A693" s="85">
        <v>432</v>
      </c>
      <c r="B693" s="85">
        <v>5134</v>
      </c>
      <c r="C693" s="85">
        <v>3769</v>
      </c>
      <c r="D693" s="483"/>
      <c r="E693" s="168"/>
      <c r="F693" s="62" t="s">
        <v>175</v>
      </c>
      <c r="G693" s="4"/>
      <c r="H693" s="9"/>
      <c r="I693" s="4"/>
      <c r="J693" s="171"/>
      <c r="K693" s="167"/>
      <c r="L693" s="82"/>
      <c r="M693" s="299">
        <v>7</v>
      </c>
      <c r="N693" s="176">
        <v>6.497</v>
      </c>
      <c r="O693" s="299">
        <v>7</v>
      </c>
    </row>
    <row r="694" spans="1:15" ht="12.75">
      <c r="A694" s="26">
        <v>432</v>
      </c>
      <c r="B694" s="26">
        <v>5169</v>
      </c>
      <c r="C694" s="26">
        <v>3769</v>
      </c>
      <c r="D694" s="168"/>
      <c r="E694" s="168"/>
      <c r="F694" s="62" t="s">
        <v>4</v>
      </c>
      <c r="G694" s="4"/>
      <c r="H694" s="9"/>
      <c r="I694" s="4"/>
      <c r="J694" s="171"/>
      <c r="K694" s="167"/>
      <c r="L694" s="82"/>
      <c r="M694" s="299">
        <v>11</v>
      </c>
      <c r="N694" s="176">
        <v>0</v>
      </c>
      <c r="O694" s="299">
        <v>20</v>
      </c>
    </row>
    <row r="695" spans="1:15" ht="12.75">
      <c r="A695" s="87">
        <v>432</v>
      </c>
      <c r="B695" s="30"/>
      <c r="C695" s="30"/>
      <c r="D695" s="168"/>
      <c r="E695" s="168"/>
      <c r="F695" s="149" t="s">
        <v>509</v>
      </c>
      <c r="H695" s="10"/>
      <c r="I695" s="50"/>
      <c r="J695" s="171"/>
      <c r="K695" s="167"/>
      <c r="L695" s="82"/>
      <c r="M695" s="309">
        <f>SUM(M692:M694)</f>
        <v>20</v>
      </c>
      <c r="N695" s="177">
        <f>SUM(N692:N694)</f>
        <v>9.107</v>
      </c>
      <c r="O695" s="300">
        <f>SUM(O692:O694)</f>
        <v>31</v>
      </c>
    </row>
    <row r="696" spans="1:15" ht="2.25" customHeight="1">
      <c r="A696" s="87"/>
      <c r="B696" s="30"/>
      <c r="C696" s="30"/>
      <c r="D696" s="168"/>
      <c r="E696" s="168"/>
      <c r="F696" s="70"/>
      <c r="G696" s="4"/>
      <c r="H696" s="4"/>
      <c r="I696" s="4"/>
      <c r="J696" s="171"/>
      <c r="K696" s="167"/>
      <c r="L696" s="82"/>
      <c r="M696" s="308"/>
      <c r="N696" s="175"/>
      <c r="O696" s="300"/>
    </row>
    <row r="697" spans="1:15" ht="12.75">
      <c r="A697" s="87">
        <v>433</v>
      </c>
      <c r="B697" s="30">
        <v>5164</v>
      </c>
      <c r="C697" s="30">
        <v>3769</v>
      </c>
      <c r="D697" s="168"/>
      <c r="E697" s="168"/>
      <c r="F697" s="70" t="s">
        <v>30</v>
      </c>
      <c r="G697" s="4"/>
      <c r="H697" s="4"/>
      <c r="I697" s="4"/>
      <c r="J697" s="171"/>
      <c r="K697" s="167"/>
      <c r="L697" s="82"/>
      <c r="M697" s="309">
        <v>3</v>
      </c>
      <c r="N697" s="175">
        <v>0</v>
      </c>
      <c r="O697" s="300">
        <v>3</v>
      </c>
    </row>
    <row r="698" spans="1:15" ht="2.25" customHeight="1">
      <c r="A698" s="87"/>
      <c r="B698" s="30"/>
      <c r="C698" s="30"/>
      <c r="D698" s="168"/>
      <c r="E698" s="168"/>
      <c r="F698" s="70"/>
      <c r="G698" s="4"/>
      <c r="H698" s="4"/>
      <c r="I698" s="4"/>
      <c r="J698" s="171"/>
      <c r="K698" s="167"/>
      <c r="L698" s="82"/>
      <c r="M698" s="308"/>
      <c r="N698" s="175"/>
      <c r="O698" s="300"/>
    </row>
    <row r="699" spans="1:15" ht="12.75">
      <c r="A699" s="87">
        <v>435</v>
      </c>
      <c r="B699" s="30">
        <v>5169</v>
      </c>
      <c r="C699" s="30">
        <v>3722</v>
      </c>
      <c r="D699" s="168"/>
      <c r="E699" s="168"/>
      <c r="F699" s="70" t="s">
        <v>63</v>
      </c>
      <c r="H699" s="10"/>
      <c r="I699" s="107"/>
      <c r="J699" s="171"/>
      <c r="K699" s="167"/>
      <c r="L699" s="82"/>
      <c r="M699" s="309">
        <v>40</v>
      </c>
      <c r="N699" s="175">
        <v>2.3</v>
      </c>
      <c r="O699" s="300">
        <v>5</v>
      </c>
    </row>
    <row r="700" spans="1:15" ht="3.75" customHeight="1">
      <c r="A700" s="77"/>
      <c r="B700" s="30"/>
      <c r="C700" s="30"/>
      <c r="D700" s="168"/>
      <c r="E700" s="168"/>
      <c r="F700" s="70"/>
      <c r="H700" s="10"/>
      <c r="I700" s="25"/>
      <c r="J700" s="171"/>
      <c r="K700" s="167"/>
      <c r="L700" s="82"/>
      <c r="M700" s="308"/>
      <c r="N700" s="173"/>
      <c r="O700" s="300"/>
    </row>
    <row r="701" spans="1:15" ht="12.75">
      <c r="A701" s="75">
        <v>436</v>
      </c>
      <c r="B701" s="30">
        <v>5169</v>
      </c>
      <c r="C701" s="30">
        <v>3745</v>
      </c>
      <c r="D701" s="168"/>
      <c r="E701" s="168"/>
      <c r="F701" s="70" t="s">
        <v>140</v>
      </c>
      <c r="H701" s="10"/>
      <c r="I701" s="25"/>
      <c r="J701" s="171"/>
      <c r="K701" s="167"/>
      <c r="L701" s="82"/>
      <c r="M701" s="309">
        <v>3440</v>
      </c>
      <c r="N701" s="175">
        <v>2109.969</v>
      </c>
      <c r="O701" s="300">
        <v>3590</v>
      </c>
    </row>
    <row r="702" spans="1:15" ht="3.75" customHeight="1">
      <c r="A702" s="75"/>
      <c r="B702" s="30"/>
      <c r="C702" s="30"/>
      <c r="D702" s="168"/>
      <c r="E702" s="168"/>
      <c r="F702" s="70"/>
      <c r="H702" s="10"/>
      <c r="I702" s="25"/>
      <c r="J702" s="171"/>
      <c r="K702" s="167"/>
      <c r="L702" s="82"/>
      <c r="M702" s="308"/>
      <c r="N702" s="173"/>
      <c r="O702" s="300"/>
    </row>
    <row r="703" spans="1:15" ht="12.75">
      <c r="A703" s="27">
        <v>437</v>
      </c>
      <c r="B703" s="30">
        <v>5137</v>
      </c>
      <c r="C703" s="30">
        <v>3745</v>
      </c>
      <c r="D703" s="168"/>
      <c r="E703" s="168"/>
      <c r="F703" s="151" t="s">
        <v>462</v>
      </c>
      <c r="H703" s="10"/>
      <c r="I703" s="25"/>
      <c r="J703" s="171"/>
      <c r="K703" s="167"/>
      <c r="L703" s="672"/>
      <c r="M703" s="299">
        <v>170</v>
      </c>
      <c r="N703" s="173">
        <v>126.422</v>
      </c>
      <c r="O703" s="299">
        <v>100</v>
      </c>
    </row>
    <row r="704" spans="1:15" ht="12.75">
      <c r="A704" s="79">
        <v>437</v>
      </c>
      <c r="B704" s="32">
        <v>5169</v>
      </c>
      <c r="C704" s="32">
        <v>3745</v>
      </c>
      <c r="D704" s="281"/>
      <c r="E704" s="281"/>
      <c r="F704" s="62" t="s">
        <v>285</v>
      </c>
      <c r="H704" s="10"/>
      <c r="I704" s="25"/>
      <c r="J704" s="171"/>
      <c r="K704" s="167"/>
      <c r="L704" s="82"/>
      <c r="M704" s="299">
        <v>40</v>
      </c>
      <c r="N704" s="173">
        <v>35.915</v>
      </c>
      <c r="O704" s="299">
        <v>40</v>
      </c>
    </row>
    <row r="705" spans="1:15" ht="12.75">
      <c r="A705" s="27">
        <v>437</v>
      </c>
      <c r="B705" s="30">
        <v>5171</v>
      </c>
      <c r="C705" s="30">
        <v>3745</v>
      </c>
      <c r="D705" s="168"/>
      <c r="E705" s="168"/>
      <c r="F705" s="62" t="s">
        <v>530</v>
      </c>
      <c r="H705" s="10"/>
      <c r="I705" s="52"/>
      <c r="J705" s="171"/>
      <c r="K705" s="167"/>
      <c r="L705" s="82"/>
      <c r="M705" s="299">
        <v>130</v>
      </c>
      <c r="N705" s="173">
        <v>178.801</v>
      </c>
      <c r="O705" s="299">
        <v>180</v>
      </c>
    </row>
    <row r="706" spans="1:15" ht="12.75">
      <c r="A706" s="79">
        <v>437</v>
      </c>
      <c r="B706" s="32">
        <v>5139</v>
      </c>
      <c r="C706" s="32">
        <v>3745</v>
      </c>
      <c r="D706" s="281"/>
      <c r="E706" s="281"/>
      <c r="F706" s="62" t="s">
        <v>362</v>
      </c>
      <c r="H706" s="10"/>
      <c r="I706" s="52"/>
      <c r="J706" s="171"/>
      <c r="K706" s="167"/>
      <c r="L706" s="82"/>
      <c r="M706" s="299">
        <v>25</v>
      </c>
      <c r="N706" s="173">
        <v>26.835</v>
      </c>
      <c r="O706" s="299">
        <v>25</v>
      </c>
    </row>
    <row r="707" spans="1:15" ht="12.75">
      <c r="A707" s="87">
        <v>437</v>
      </c>
      <c r="B707" s="30"/>
      <c r="C707" s="30"/>
      <c r="D707" s="168"/>
      <c r="E707" s="168"/>
      <c r="F707" s="70" t="s">
        <v>514</v>
      </c>
      <c r="G707" s="35"/>
      <c r="H707" s="10"/>
      <c r="I707" s="52"/>
      <c r="J707" s="171"/>
      <c r="K707" s="167"/>
      <c r="L707" s="82"/>
      <c r="M707" s="309">
        <f>SUM(M703:M706)</f>
        <v>365</v>
      </c>
      <c r="N707" s="175">
        <f>SUM(N703:N706)</f>
        <v>367.97299999999996</v>
      </c>
      <c r="O707" s="300">
        <f>SUM(O703:O706)</f>
        <v>345</v>
      </c>
    </row>
    <row r="708" spans="1:15" ht="3.75" customHeight="1">
      <c r="A708" s="87"/>
      <c r="B708" s="30"/>
      <c r="C708" s="30"/>
      <c r="D708" s="168"/>
      <c r="E708" s="168"/>
      <c r="F708" s="70"/>
      <c r="G708" s="4"/>
      <c r="H708" s="10"/>
      <c r="I708" s="50"/>
      <c r="J708" s="171"/>
      <c r="K708" s="167"/>
      <c r="L708" s="82"/>
      <c r="M708" s="308"/>
      <c r="N708" s="175"/>
      <c r="O708" s="300"/>
    </row>
    <row r="709" spans="1:15" ht="12.75">
      <c r="A709" s="26">
        <v>438</v>
      </c>
      <c r="B709" s="30">
        <v>5139</v>
      </c>
      <c r="C709" s="30">
        <v>3319</v>
      </c>
      <c r="D709" s="168"/>
      <c r="E709" s="168"/>
      <c r="F709" s="62" t="s">
        <v>356</v>
      </c>
      <c r="H709" s="9"/>
      <c r="I709" s="107"/>
      <c r="J709" s="171"/>
      <c r="K709" s="167"/>
      <c r="L709" s="672"/>
      <c r="M709" s="299">
        <v>10</v>
      </c>
      <c r="N709" s="173">
        <v>0</v>
      </c>
      <c r="O709" s="299">
        <v>30</v>
      </c>
    </row>
    <row r="710" spans="1:15" ht="12.75">
      <c r="A710" s="26">
        <v>438</v>
      </c>
      <c r="B710" s="30">
        <v>5169</v>
      </c>
      <c r="C710" s="30">
        <v>3319</v>
      </c>
      <c r="D710" s="168"/>
      <c r="E710" s="168"/>
      <c r="F710" s="62" t="s">
        <v>370</v>
      </c>
      <c r="H710" s="9"/>
      <c r="I710" s="25"/>
      <c r="J710" s="171"/>
      <c r="K710" s="167"/>
      <c r="L710" s="672"/>
      <c r="M710" s="299">
        <v>200</v>
      </c>
      <c r="N710" s="173">
        <v>142.043</v>
      </c>
      <c r="O710" s="299">
        <v>180</v>
      </c>
    </row>
    <row r="711" spans="1:15" ht="12.75">
      <c r="A711" s="87">
        <v>438</v>
      </c>
      <c r="B711" s="30"/>
      <c r="C711" s="30"/>
      <c r="D711" s="168"/>
      <c r="E711" s="168"/>
      <c r="F711" s="70" t="s">
        <v>257</v>
      </c>
      <c r="H711" s="9"/>
      <c r="I711" s="25"/>
      <c r="J711" s="171"/>
      <c r="K711" s="167"/>
      <c r="M711" s="309">
        <f>SUM(M709:M710)</f>
        <v>210</v>
      </c>
      <c r="N711" s="175">
        <f>SUM(N709:N710)</f>
        <v>142.043</v>
      </c>
      <c r="O711" s="300">
        <f>SUM(O709:O710)</f>
        <v>210</v>
      </c>
    </row>
    <row r="712" spans="1:15" ht="3.75" customHeight="1">
      <c r="A712" s="87"/>
      <c r="B712" s="30"/>
      <c r="C712" s="30"/>
      <c r="D712" s="168"/>
      <c r="E712" s="168"/>
      <c r="F712" s="70"/>
      <c r="H712" s="9"/>
      <c r="I712" s="25"/>
      <c r="J712" s="171"/>
      <c r="K712" s="167"/>
      <c r="L712" s="82"/>
      <c r="M712" s="308"/>
      <c r="N712" s="173"/>
      <c r="O712" s="300"/>
    </row>
    <row r="713" spans="1:15" ht="12.75">
      <c r="A713" s="26">
        <v>439</v>
      </c>
      <c r="B713" s="30">
        <v>5169</v>
      </c>
      <c r="C713" s="30">
        <v>3721</v>
      </c>
      <c r="D713" s="168"/>
      <c r="E713" s="168"/>
      <c r="F713" s="62" t="s">
        <v>193</v>
      </c>
      <c r="H713" s="9"/>
      <c r="I713" s="25"/>
      <c r="J713" s="171"/>
      <c r="K713" s="167"/>
      <c r="L713" s="436"/>
      <c r="M713" s="299">
        <v>75</v>
      </c>
      <c r="N713" s="173">
        <v>75.773</v>
      </c>
      <c r="O713" s="299">
        <v>80</v>
      </c>
    </row>
    <row r="714" spans="1:15" ht="12.75">
      <c r="A714" s="26">
        <v>439</v>
      </c>
      <c r="B714" s="30">
        <v>5169</v>
      </c>
      <c r="C714" s="30">
        <v>3722</v>
      </c>
      <c r="D714" s="168"/>
      <c r="E714" s="168"/>
      <c r="F714" s="62" t="s">
        <v>192</v>
      </c>
      <c r="H714" s="9"/>
      <c r="I714" s="25"/>
      <c r="J714" s="343"/>
      <c r="K714" s="167"/>
      <c r="L714" s="436"/>
      <c r="M714" s="299">
        <v>8345</v>
      </c>
      <c r="N714" s="173">
        <v>6783.5</v>
      </c>
      <c r="O714" s="299">
        <v>8225</v>
      </c>
    </row>
    <row r="715" spans="1:15" ht="12.75">
      <c r="A715" s="26">
        <v>439</v>
      </c>
      <c r="B715" s="30">
        <v>5139</v>
      </c>
      <c r="C715" s="30">
        <v>3722</v>
      </c>
      <c r="D715" s="168"/>
      <c r="E715" s="168"/>
      <c r="F715" s="170" t="s">
        <v>198</v>
      </c>
      <c r="H715" s="9"/>
      <c r="I715" s="25"/>
      <c r="J715" s="171"/>
      <c r="K715" s="167"/>
      <c r="L715" s="82"/>
      <c r="M715" s="299">
        <v>135</v>
      </c>
      <c r="N715" s="173">
        <v>101.58</v>
      </c>
      <c r="O715" s="299">
        <v>110</v>
      </c>
    </row>
    <row r="716" spans="1:15" ht="12.75">
      <c r="A716" s="26">
        <v>439</v>
      </c>
      <c r="B716" s="30">
        <v>5169</v>
      </c>
      <c r="C716" s="30">
        <v>3729</v>
      </c>
      <c r="D716" s="168"/>
      <c r="E716" s="168"/>
      <c r="F716" s="62" t="s">
        <v>114</v>
      </c>
      <c r="H716" s="9"/>
      <c r="I716" s="25"/>
      <c r="J716" s="171"/>
      <c r="K716" s="167"/>
      <c r="L716" s="436"/>
      <c r="M716" s="299">
        <v>220</v>
      </c>
      <c r="N716" s="173">
        <v>160.4</v>
      </c>
      <c r="O716" s="299">
        <v>180</v>
      </c>
    </row>
    <row r="717" spans="1:15" ht="12.75">
      <c r="A717" s="87">
        <v>439</v>
      </c>
      <c r="B717" s="30"/>
      <c r="C717" s="30"/>
      <c r="D717" s="168"/>
      <c r="E717" s="168"/>
      <c r="F717" s="70" t="s">
        <v>985</v>
      </c>
      <c r="H717" s="9"/>
      <c r="I717" s="25"/>
      <c r="J717" s="171"/>
      <c r="K717" s="167"/>
      <c r="L717" s="82"/>
      <c r="M717" s="300">
        <f>SUM(M713:M716)</f>
        <v>8775</v>
      </c>
      <c r="N717" s="175">
        <f>SUM(N713:N716)</f>
        <v>7121.253</v>
      </c>
      <c r="O717" s="300">
        <f>SUM(O713:O716)</f>
        <v>8595</v>
      </c>
    </row>
    <row r="718" spans="1:15" ht="3.75" customHeight="1">
      <c r="A718" s="26"/>
      <c r="B718" s="30"/>
      <c r="C718" s="30"/>
      <c r="D718" s="168"/>
      <c r="E718" s="168"/>
      <c r="F718" s="62"/>
      <c r="H718" s="9"/>
      <c r="I718" s="25"/>
      <c r="J718" s="171"/>
      <c r="K718" s="167"/>
      <c r="L718" s="82"/>
      <c r="M718" s="308"/>
      <c r="N718" s="173"/>
      <c r="O718" s="300"/>
    </row>
    <row r="719" spans="1:15" ht="12.75">
      <c r="A719" s="87">
        <v>462</v>
      </c>
      <c r="B719" s="30">
        <v>5169</v>
      </c>
      <c r="C719" s="26">
        <v>3723</v>
      </c>
      <c r="D719" s="168"/>
      <c r="E719" s="168"/>
      <c r="F719" s="62" t="s">
        <v>112</v>
      </c>
      <c r="H719" s="9"/>
      <c r="I719" s="25"/>
      <c r="J719" s="171"/>
      <c r="K719" s="167"/>
      <c r="L719" s="436"/>
      <c r="M719" s="299">
        <v>1851</v>
      </c>
      <c r="N719" s="173">
        <v>1788</v>
      </c>
      <c r="O719" s="299">
        <v>1851</v>
      </c>
    </row>
    <row r="720" spans="1:15" ht="12.75">
      <c r="A720" s="87">
        <v>463</v>
      </c>
      <c r="B720" s="30">
        <v>5169</v>
      </c>
      <c r="C720" s="30">
        <v>3722</v>
      </c>
      <c r="D720" s="168"/>
      <c r="E720" s="168"/>
      <c r="F720" s="62" t="s">
        <v>115</v>
      </c>
      <c r="H720" s="9"/>
      <c r="I720" s="25"/>
      <c r="J720" s="171"/>
      <c r="K720" s="167"/>
      <c r="L720" s="436"/>
      <c r="M720" s="299">
        <v>1120</v>
      </c>
      <c r="N720" s="173">
        <v>716.973</v>
      </c>
      <c r="O720" s="299">
        <v>1120</v>
      </c>
    </row>
    <row r="721" spans="1:15" ht="12.75">
      <c r="A721" s="87">
        <v>464</v>
      </c>
      <c r="B721" s="30">
        <v>5169</v>
      </c>
      <c r="C721" s="26">
        <v>3723</v>
      </c>
      <c r="D721" s="168"/>
      <c r="E721" s="168"/>
      <c r="F721" s="62" t="s">
        <v>177</v>
      </c>
      <c r="H721" s="9"/>
      <c r="I721" s="25"/>
      <c r="J721" s="171"/>
      <c r="K721" s="167"/>
      <c r="L721" s="436"/>
      <c r="M721" s="299">
        <v>282</v>
      </c>
      <c r="N721" s="173">
        <v>257.913</v>
      </c>
      <c r="O721" s="299">
        <v>282</v>
      </c>
    </row>
    <row r="722" spans="1:15" ht="12.75">
      <c r="A722" s="87">
        <v>465</v>
      </c>
      <c r="B722" s="30">
        <v>5169</v>
      </c>
      <c r="C722" s="26">
        <v>3722</v>
      </c>
      <c r="D722" s="168"/>
      <c r="E722" s="168"/>
      <c r="F722" s="151" t="s">
        <v>163</v>
      </c>
      <c r="H722" s="9"/>
      <c r="I722" s="25"/>
      <c r="J722" s="171"/>
      <c r="K722" s="167"/>
      <c r="L722" s="436"/>
      <c r="M722" s="299">
        <v>30</v>
      </c>
      <c r="N722" s="173">
        <v>26.84</v>
      </c>
      <c r="O722" s="299">
        <v>30</v>
      </c>
    </row>
    <row r="723" spans="1:15" ht="12.75">
      <c r="A723" s="87"/>
      <c r="B723" s="30"/>
      <c r="C723" s="30"/>
      <c r="D723" s="168"/>
      <c r="E723" s="168"/>
      <c r="F723" s="70" t="s">
        <v>113</v>
      </c>
      <c r="H723" s="10"/>
      <c r="I723" s="25"/>
      <c r="J723" s="398"/>
      <c r="K723" s="167"/>
      <c r="L723" s="82"/>
      <c r="M723" s="309">
        <f>SUM(M722+M721+M720+M719+M717)</f>
        <v>12058</v>
      </c>
      <c r="N723" s="309">
        <f>SUM(N722+N721+N720+N719+N717)</f>
        <v>9910.979</v>
      </c>
      <c r="O723" s="309">
        <f>SUM(O722+O721+O720+O719+O717)</f>
        <v>11878</v>
      </c>
    </row>
    <row r="724" spans="5:15" ht="2.25" customHeight="1">
      <c r="E724" s="434"/>
      <c r="J724" s="81"/>
      <c r="K724" s="165"/>
      <c r="L724" s="182"/>
      <c r="M724" s="308"/>
      <c r="N724" s="165"/>
      <c r="O724" s="300"/>
    </row>
    <row r="725" spans="1:15" ht="13.5" customHeight="1">
      <c r="A725" s="30">
        <v>440</v>
      </c>
      <c r="B725" s="30">
        <v>5137</v>
      </c>
      <c r="C725" s="11">
        <v>1014</v>
      </c>
      <c r="D725" s="170"/>
      <c r="E725" s="168"/>
      <c r="F725" s="11" t="s">
        <v>474</v>
      </c>
      <c r="J725" s="81"/>
      <c r="K725" s="165"/>
      <c r="L725" s="182"/>
      <c r="M725" s="299">
        <v>20</v>
      </c>
      <c r="N725" s="173">
        <v>9.99</v>
      </c>
      <c r="O725" s="299">
        <v>15</v>
      </c>
    </row>
    <row r="726" spans="1:15" ht="12.75">
      <c r="A726" s="26">
        <v>440</v>
      </c>
      <c r="B726" s="30">
        <v>5139</v>
      </c>
      <c r="C726" s="30">
        <v>1014</v>
      </c>
      <c r="D726" s="168"/>
      <c r="E726" s="168"/>
      <c r="F726" s="62" t="s">
        <v>356</v>
      </c>
      <c r="H726" s="10"/>
      <c r="I726" s="25"/>
      <c r="J726" s="171"/>
      <c r="K726" s="167"/>
      <c r="L726" s="82"/>
      <c r="M726" s="299">
        <v>20</v>
      </c>
      <c r="N726" s="176">
        <v>15.578</v>
      </c>
      <c r="O726" s="299">
        <v>20</v>
      </c>
    </row>
    <row r="727" spans="1:15" ht="12.75">
      <c r="A727" s="26">
        <v>440</v>
      </c>
      <c r="B727" s="30">
        <v>5151</v>
      </c>
      <c r="C727" s="30">
        <v>1014</v>
      </c>
      <c r="D727" s="168"/>
      <c r="E727" s="168"/>
      <c r="F727" s="62" t="s">
        <v>393</v>
      </c>
      <c r="H727" s="10"/>
      <c r="I727" s="25"/>
      <c r="J727" s="171"/>
      <c r="K727" s="167"/>
      <c r="L727" s="82"/>
      <c r="M727" s="299">
        <v>25</v>
      </c>
      <c r="N727" s="176">
        <v>3.55</v>
      </c>
      <c r="O727" s="299">
        <v>10</v>
      </c>
    </row>
    <row r="728" spans="1:15" ht="12.75">
      <c r="A728" s="26">
        <v>440</v>
      </c>
      <c r="B728" s="30">
        <v>5154</v>
      </c>
      <c r="C728" s="30">
        <v>1014</v>
      </c>
      <c r="D728" s="168"/>
      <c r="E728" s="168"/>
      <c r="F728" s="62" t="s">
        <v>368</v>
      </c>
      <c r="H728" s="10"/>
      <c r="I728" s="25"/>
      <c r="J728" s="171"/>
      <c r="K728" s="167"/>
      <c r="L728" s="82"/>
      <c r="M728" s="299">
        <v>200</v>
      </c>
      <c r="N728" s="176">
        <v>163.176</v>
      </c>
      <c r="O728" s="299">
        <v>170</v>
      </c>
    </row>
    <row r="729" spans="1:15" ht="12.75">
      <c r="A729" s="26">
        <v>440</v>
      </c>
      <c r="B729" s="30">
        <v>5156</v>
      </c>
      <c r="C729" s="30">
        <v>1014</v>
      </c>
      <c r="D729" s="168"/>
      <c r="E729" s="168"/>
      <c r="F729" s="62" t="s">
        <v>158</v>
      </c>
      <c r="H729" s="10"/>
      <c r="I729" s="25"/>
      <c r="J729" s="171"/>
      <c r="K729" s="167"/>
      <c r="L729" s="82"/>
      <c r="M729" s="299">
        <v>15</v>
      </c>
      <c r="N729" s="176">
        <v>15.775</v>
      </c>
      <c r="O729" s="299">
        <v>15</v>
      </c>
    </row>
    <row r="730" spans="1:15" ht="12.75">
      <c r="A730" s="26">
        <v>440</v>
      </c>
      <c r="B730" s="30">
        <v>5169</v>
      </c>
      <c r="C730" s="30">
        <v>1014</v>
      </c>
      <c r="D730" s="168"/>
      <c r="E730" s="168"/>
      <c r="F730" s="62" t="s">
        <v>370</v>
      </c>
      <c r="H730" s="10"/>
      <c r="I730" s="25"/>
      <c r="J730" s="171"/>
      <c r="K730" s="167"/>
      <c r="L730" s="82"/>
      <c r="M730" s="299">
        <v>90</v>
      </c>
      <c r="N730" s="176">
        <v>90.955</v>
      </c>
      <c r="O730" s="299">
        <v>90</v>
      </c>
    </row>
    <row r="731" spans="1:15" ht="12.75">
      <c r="A731" s="26">
        <v>440</v>
      </c>
      <c r="B731" s="30">
        <v>5171</v>
      </c>
      <c r="C731" s="30">
        <v>1014</v>
      </c>
      <c r="D731" s="168"/>
      <c r="E731" s="168"/>
      <c r="F731" s="62" t="s">
        <v>530</v>
      </c>
      <c r="H731" s="10"/>
      <c r="I731" s="52"/>
      <c r="J731" s="171"/>
      <c r="K731" s="167"/>
      <c r="L731" s="82"/>
      <c r="M731" s="299">
        <v>10</v>
      </c>
      <c r="N731" s="176">
        <v>5.378</v>
      </c>
      <c r="O731" s="299">
        <v>20</v>
      </c>
    </row>
    <row r="732" spans="1:15" ht="12.75">
      <c r="A732" s="26">
        <v>440</v>
      </c>
      <c r="B732" s="30">
        <v>5133</v>
      </c>
      <c r="C732" s="30">
        <v>1014</v>
      </c>
      <c r="D732" s="168"/>
      <c r="E732" s="168"/>
      <c r="F732" s="62" t="s">
        <v>413</v>
      </c>
      <c r="H732" s="10"/>
      <c r="I732" s="52"/>
      <c r="J732" s="171"/>
      <c r="K732" s="167"/>
      <c r="L732" s="82"/>
      <c r="M732" s="299">
        <v>65</v>
      </c>
      <c r="N732" s="212">
        <v>44.887</v>
      </c>
      <c r="O732" s="299">
        <v>60</v>
      </c>
    </row>
    <row r="733" spans="1:15" ht="12.75">
      <c r="A733" s="87">
        <v>440</v>
      </c>
      <c r="B733" s="87"/>
      <c r="C733" s="87"/>
      <c r="D733" s="228"/>
      <c r="E733" s="228"/>
      <c r="F733" s="70" t="s">
        <v>57</v>
      </c>
      <c r="G733" s="5"/>
      <c r="H733" s="9"/>
      <c r="I733" s="52"/>
      <c r="J733" s="171"/>
      <c r="K733" s="167"/>
      <c r="L733" s="82"/>
      <c r="M733" s="313">
        <f>SUM(M725:M732)</f>
        <v>445</v>
      </c>
      <c r="N733" s="205">
        <f>SUM(N725:N732)</f>
        <v>349.289</v>
      </c>
      <c r="O733" s="301">
        <f>SUM(O725:O732)</f>
        <v>400</v>
      </c>
    </row>
    <row r="734" spans="1:15" ht="2.25" customHeight="1">
      <c r="A734" s="87"/>
      <c r="B734" s="87"/>
      <c r="C734" s="87"/>
      <c r="D734" s="228"/>
      <c r="E734" s="228"/>
      <c r="F734" s="70"/>
      <c r="G734" s="5"/>
      <c r="H734" s="9"/>
      <c r="I734" s="52"/>
      <c r="J734" s="151"/>
      <c r="K734" s="173"/>
      <c r="L734" s="172"/>
      <c r="M734" s="309"/>
      <c r="N734" s="177"/>
      <c r="O734" s="300"/>
    </row>
    <row r="735" spans="1:15" ht="12.75">
      <c r="A735" s="87">
        <v>441</v>
      </c>
      <c r="B735" s="30">
        <v>1332</v>
      </c>
      <c r="C735" s="30"/>
      <c r="D735" s="168"/>
      <c r="E735" s="168"/>
      <c r="F735" s="70" t="s">
        <v>318</v>
      </c>
      <c r="G735" s="35"/>
      <c r="H735" s="12"/>
      <c r="I735" s="12"/>
      <c r="J735" s="320">
        <v>10</v>
      </c>
      <c r="K735" s="196">
        <v>4.7</v>
      </c>
      <c r="L735" s="320">
        <v>5</v>
      </c>
      <c r="M735" s="182"/>
      <c r="N735" s="165"/>
      <c r="O735" s="298"/>
    </row>
    <row r="736" spans="1:15" ht="12.75">
      <c r="A736" s="87">
        <v>442</v>
      </c>
      <c r="B736" s="30">
        <v>2212</v>
      </c>
      <c r="C736" s="30">
        <v>3769</v>
      </c>
      <c r="D736" s="168"/>
      <c r="E736" s="168"/>
      <c r="F736" s="70" t="s">
        <v>319</v>
      </c>
      <c r="G736" s="35"/>
      <c r="H736" s="12"/>
      <c r="I736" s="10"/>
      <c r="J736" s="300">
        <v>210</v>
      </c>
      <c r="K736" s="196">
        <v>203.5</v>
      </c>
      <c r="L736" s="300">
        <v>210</v>
      </c>
      <c r="M736" s="182"/>
      <c r="N736" s="165"/>
      <c r="O736" s="298"/>
    </row>
    <row r="737" spans="1:15" ht="12.75">
      <c r="A737" s="87">
        <v>442</v>
      </c>
      <c r="B737" s="30">
        <v>2324</v>
      </c>
      <c r="C737" s="30">
        <v>3769</v>
      </c>
      <c r="D737" s="168"/>
      <c r="E737" s="168"/>
      <c r="F737" s="70" t="s">
        <v>527</v>
      </c>
      <c r="G737" s="4"/>
      <c r="H737" s="28"/>
      <c r="I737" s="10"/>
      <c r="J737" s="300">
        <v>30</v>
      </c>
      <c r="K737" s="196">
        <v>17.3</v>
      </c>
      <c r="L737" s="300">
        <v>20</v>
      </c>
      <c r="M737" s="182"/>
      <c r="N737" s="165"/>
      <c r="O737" s="298"/>
    </row>
    <row r="738" spans="1:15" ht="12.75">
      <c r="A738" s="87">
        <v>444</v>
      </c>
      <c r="B738" s="30">
        <v>2343</v>
      </c>
      <c r="C738" s="30">
        <v>2219</v>
      </c>
      <c r="D738" s="168"/>
      <c r="E738" s="168"/>
      <c r="F738" s="70" t="s">
        <v>1045</v>
      </c>
      <c r="G738" s="4"/>
      <c r="H738" s="28"/>
      <c r="I738" s="10"/>
      <c r="J738" s="300">
        <v>4</v>
      </c>
      <c r="K738" s="196">
        <v>3.428</v>
      </c>
      <c r="L738" s="300">
        <v>4</v>
      </c>
      <c r="M738" s="182"/>
      <c r="N738" s="165"/>
      <c r="O738" s="298"/>
    </row>
    <row r="739" spans="1:15" ht="12.75">
      <c r="A739" s="87">
        <v>445</v>
      </c>
      <c r="B739" s="30">
        <v>1361</v>
      </c>
      <c r="C739" s="30"/>
      <c r="D739" s="168"/>
      <c r="E739" s="168"/>
      <c r="F739" s="149" t="s">
        <v>93</v>
      </c>
      <c r="G739" s="11"/>
      <c r="H739" s="12"/>
      <c r="I739" s="11"/>
      <c r="J739" s="300">
        <v>340</v>
      </c>
      <c r="K739" s="175">
        <v>333.13</v>
      </c>
      <c r="L739" s="300">
        <v>340</v>
      </c>
      <c r="M739" s="182"/>
      <c r="N739" s="165"/>
      <c r="O739" s="298"/>
    </row>
    <row r="740" spans="1:19" ht="12.75">
      <c r="A740" s="87">
        <v>446</v>
      </c>
      <c r="B740" s="30">
        <v>1361</v>
      </c>
      <c r="C740" s="30"/>
      <c r="D740" s="168"/>
      <c r="E740" s="168"/>
      <c r="F740" s="70" t="s">
        <v>49</v>
      </c>
      <c r="G740" s="35"/>
      <c r="H740" s="12"/>
      <c r="J740" s="300">
        <v>210</v>
      </c>
      <c r="K740" s="175">
        <v>88.1</v>
      </c>
      <c r="L740" s="300">
        <v>90</v>
      </c>
      <c r="M740" s="182"/>
      <c r="N740" s="165"/>
      <c r="O740" s="298"/>
      <c r="R740" s="312"/>
      <c r="S740" s="4"/>
    </row>
    <row r="741" spans="1:19" ht="12.75">
      <c r="A741" s="87">
        <v>447</v>
      </c>
      <c r="B741" s="30">
        <v>1334</v>
      </c>
      <c r="C741" s="30"/>
      <c r="D741" s="168"/>
      <c r="E741" s="168"/>
      <c r="F741" s="70" t="s">
        <v>194</v>
      </c>
      <c r="G741" s="35"/>
      <c r="H741" s="12"/>
      <c r="J741" s="300">
        <v>5</v>
      </c>
      <c r="K741" s="175">
        <v>0.542</v>
      </c>
      <c r="L741" s="300">
        <v>2</v>
      </c>
      <c r="M741" s="182"/>
      <c r="N741" s="165"/>
      <c r="O741" s="298"/>
      <c r="R741" s="311"/>
      <c r="S741" s="4"/>
    </row>
    <row r="742" spans="1:19" ht="12.75">
      <c r="A742" s="87">
        <v>448</v>
      </c>
      <c r="B742" s="30">
        <v>2111</v>
      </c>
      <c r="C742" s="30">
        <v>1014</v>
      </c>
      <c r="D742" s="168"/>
      <c r="E742" s="168"/>
      <c r="F742" s="149" t="s">
        <v>496</v>
      </c>
      <c r="G742" s="35"/>
      <c r="H742" s="12"/>
      <c r="J742" s="300">
        <v>379</v>
      </c>
      <c r="K742" s="175">
        <v>416.176</v>
      </c>
      <c r="L742" s="300">
        <v>420</v>
      </c>
      <c r="M742" s="182"/>
      <c r="N742" s="165"/>
      <c r="O742" s="298"/>
      <c r="R742" s="305"/>
      <c r="S742" s="4"/>
    </row>
    <row r="743" spans="1:19" ht="14.25" customHeight="1">
      <c r="A743" s="87">
        <v>449</v>
      </c>
      <c r="B743" s="30">
        <v>2310</v>
      </c>
      <c r="C743" s="30">
        <v>3729</v>
      </c>
      <c r="D743" s="168"/>
      <c r="E743" s="168"/>
      <c r="F743" s="70" t="s">
        <v>35</v>
      </c>
      <c r="G743" s="35"/>
      <c r="H743" s="12"/>
      <c r="J743" s="300">
        <v>140</v>
      </c>
      <c r="K743" s="175">
        <v>62.84</v>
      </c>
      <c r="L743" s="300">
        <v>70</v>
      </c>
      <c r="M743" s="182"/>
      <c r="N743" s="165"/>
      <c r="O743" s="298"/>
      <c r="R743" s="305"/>
      <c r="S743" s="4"/>
    </row>
    <row r="744" spans="1:19" ht="12.75">
      <c r="A744" s="87">
        <v>452</v>
      </c>
      <c r="B744" s="30">
        <v>2321</v>
      </c>
      <c r="C744" s="30">
        <v>1014</v>
      </c>
      <c r="D744" s="168"/>
      <c r="E744" s="168"/>
      <c r="F744" s="70" t="s">
        <v>342</v>
      </c>
      <c r="G744" s="11"/>
      <c r="H744" s="12"/>
      <c r="I744" s="11"/>
      <c r="J744" s="300">
        <v>20</v>
      </c>
      <c r="K744" s="175">
        <v>19.669</v>
      </c>
      <c r="L744" s="300">
        <v>30</v>
      </c>
      <c r="M744" s="182"/>
      <c r="N744" s="165"/>
      <c r="O744" s="298"/>
      <c r="R744" s="305"/>
      <c r="S744" s="4"/>
    </row>
    <row r="745" spans="1:19" ht="12.75">
      <c r="A745" s="134">
        <v>453</v>
      </c>
      <c r="B745" s="32">
        <v>2131</v>
      </c>
      <c r="C745" s="128">
        <v>1032</v>
      </c>
      <c r="D745" s="281"/>
      <c r="E745" s="281"/>
      <c r="F745" s="80" t="s">
        <v>524</v>
      </c>
      <c r="G745" s="4"/>
      <c r="H745" s="9"/>
      <c r="I745" s="4"/>
      <c r="J745" s="300">
        <v>20</v>
      </c>
      <c r="K745" s="175">
        <v>10.61</v>
      </c>
      <c r="L745" s="300">
        <v>15</v>
      </c>
      <c r="M745" s="182"/>
      <c r="N745" s="165"/>
      <c r="O745" s="298"/>
      <c r="R745" s="311"/>
      <c r="S745" s="4"/>
    </row>
    <row r="746" spans="1:19" ht="3" customHeight="1">
      <c r="A746" s="87"/>
      <c r="B746" s="30"/>
      <c r="C746" s="26"/>
      <c r="D746" s="168"/>
      <c r="E746" s="168"/>
      <c r="F746" s="70"/>
      <c r="G746" s="4"/>
      <c r="H746" s="9"/>
      <c r="I746" s="4"/>
      <c r="J746" s="300"/>
      <c r="K746" s="175"/>
      <c r="L746" s="300"/>
      <c r="M746" s="82"/>
      <c r="N746" s="167"/>
      <c r="O746" s="307"/>
      <c r="R746" s="311"/>
      <c r="S746" s="4"/>
    </row>
    <row r="747" spans="1:19" ht="12.75">
      <c r="A747" s="26">
        <v>454</v>
      </c>
      <c r="B747" s="30">
        <v>4116</v>
      </c>
      <c r="C747" s="26"/>
      <c r="D747" s="168"/>
      <c r="E747" s="168"/>
      <c r="F747" s="62" t="s">
        <v>847</v>
      </c>
      <c r="G747" s="4"/>
      <c r="H747" s="9"/>
      <c r="I747" s="4"/>
      <c r="J747" s="299">
        <v>872</v>
      </c>
      <c r="K747" s="173">
        <v>872.436</v>
      </c>
      <c r="L747" s="299">
        <v>0</v>
      </c>
      <c r="M747" s="82"/>
      <c r="N747" s="167"/>
      <c r="O747" s="307"/>
      <c r="R747" s="311"/>
      <c r="S747" s="4"/>
    </row>
    <row r="748" spans="1:19" ht="12.75">
      <c r="A748" s="26">
        <v>454</v>
      </c>
      <c r="B748" s="30">
        <v>5212</v>
      </c>
      <c r="C748" s="26">
        <v>1036</v>
      </c>
      <c r="D748" s="168"/>
      <c r="E748" s="168">
        <v>29008</v>
      </c>
      <c r="F748" s="62" t="s">
        <v>849</v>
      </c>
      <c r="G748" s="4"/>
      <c r="H748" s="9"/>
      <c r="I748" s="4"/>
      <c r="J748" s="311"/>
      <c r="K748" s="192"/>
      <c r="L748" s="311"/>
      <c r="M748" s="172">
        <v>127</v>
      </c>
      <c r="N748" s="173">
        <v>126.978</v>
      </c>
      <c r="O748" s="299">
        <v>0</v>
      </c>
      <c r="R748" s="311"/>
      <c r="S748" s="4"/>
    </row>
    <row r="749" spans="1:19" ht="12.75">
      <c r="A749" s="128">
        <v>454</v>
      </c>
      <c r="B749" s="32">
        <v>5213</v>
      </c>
      <c r="C749" s="128">
        <v>1036</v>
      </c>
      <c r="D749" s="281"/>
      <c r="E749" s="281">
        <v>29008</v>
      </c>
      <c r="F749" s="216" t="s">
        <v>848</v>
      </c>
      <c r="G749" s="4"/>
      <c r="H749" s="9"/>
      <c r="I749" s="4"/>
      <c r="J749" s="311"/>
      <c r="K749" s="192"/>
      <c r="L749" s="311"/>
      <c r="M749" s="603">
        <v>745</v>
      </c>
      <c r="N749" s="201">
        <v>745.458</v>
      </c>
      <c r="O749" s="299">
        <v>0</v>
      </c>
      <c r="R749" s="311"/>
      <c r="S749" s="4"/>
    </row>
    <row r="750" spans="1:19" ht="12.75">
      <c r="A750" s="134">
        <v>454</v>
      </c>
      <c r="B750" s="32"/>
      <c r="C750" s="128"/>
      <c r="D750" s="281"/>
      <c r="E750" s="281"/>
      <c r="F750" s="80" t="s">
        <v>850</v>
      </c>
      <c r="G750" s="18"/>
      <c r="H750" s="13"/>
      <c r="I750" s="18"/>
      <c r="J750" s="301">
        <f>SUM(J747:J749)</f>
        <v>872</v>
      </c>
      <c r="K750" s="195">
        <f>SUM(K747:K749)</f>
        <v>872.436</v>
      </c>
      <c r="L750" s="301">
        <f>SUM(L747:L749)</f>
        <v>0</v>
      </c>
      <c r="M750" s="174">
        <f>SUM(M748:M749)</f>
        <v>872</v>
      </c>
      <c r="N750" s="175">
        <f>SUM(N748:N749)</f>
        <v>872.4359999999999</v>
      </c>
      <c r="O750" s="300">
        <f>SUM(O748:O749)</f>
        <v>0</v>
      </c>
      <c r="R750" s="311"/>
      <c r="S750" s="4"/>
    </row>
    <row r="751" spans="1:19" ht="2.25" customHeight="1">
      <c r="A751" s="87"/>
      <c r="B751" s="30"/>
      <c r="C751" s="26"/>
      <c r="D751" s="168"/>
      <c r="E751" s="168"/>
      <c r="F751" s="70"/>
      <c r="G751" s="11"/>
      <c r="H751" s="12"/>
      <c r="I751" s="11"/>
      <c r="J751" s="300"/>
      <c r="K751" s="175"/>
      <c r="L751" s="300"/>
      <c r="M751" s="174"/>
      <c r="N751" s="175"/>
      <c r="O751" s="300"/>
      <c r="R751" s="311"/>
      <c r="S751" s="4"/>
    </row>
    <row r="752" spans="1:19" ht="12.75">
      <c r="A752" s="26">
        <v>455</v>
      </c>
      <c r="B752" s="26">
        <v>4116</v>
      </c>
      <c r="C752" s="26"/>
      <c r="D752" s="168"/>
      <c r="E752" s="168">
        <v>29004</v>
      </c>
      <c r="F752" s="258" t="s">
        <v>289</v>
      </c>
      <c r="G752" s="11"/>
      <c r="H752" s="12"/>
      <c r="I752" s="25"/>
      <c r="J752" s="299">
        <v>0</v>
      </c>
      <c r="K752" s="173">
        <v>132.65</v>
      </c>
      <c r="L752" s="299">
        <v>0</v>
      </c>
      <c r="M752" s="211"/>
      <c r="N752" s="192"/>
      <c r="O752" s="311"/>
      <c r="R752" s="311"/>
      <c r="S752" s="4"/>
    </row>
    <row r="753" spans="1:19" ht="12.75">
      <c r="A753" s="26">
        <v>455</v>
      </c>
      <c r="B753" s="30">
        <v>5213</v>
      </c>
      <c r="C753" s="26">
        <v>1036</v>
      </c>
      <c r="D753" s="168"/>
      <c r="E753" s="168">
        <v>29004</v>
      </c>
      <c r="F753" s="62" t="s">
        <v>293</v>
      </c>
      <c r="G753" s="11"/>
      <c r="H753" s="12"/>
      <c r="I753" s="25"/>
      <c r="J753" s="311"/>
      <c r="K753" s="192"/>
      <c r="L753" s="708"/>
      <c r="M753" s="172">
        <v>0</v>
      </c>
      <c r="N753" s="173">
        <v>132.65</v>
      </c>
      <c r="O753" s="299">
        <v>0</v>
      </c>
      <c r="R753" s="311"/>
      <c r="S753" s="4"/>
    </row>
    <row r="754" spans="1:19" ht="13.5" thickBot="1">
      <c r="A754" s="87">
        <v>455</v>
      </c>
      <c r="B754" s="30"/>
      <c r="C754" s="26"/>
      <c r="D754" s="168"/>
      <c r="E754" s="168"/>
      <c r="F754" s="80" t="s">
        <v>290</v>
      </c>
      <c r="G754" s="18"/>
      <c r="H754" s="13"/>
      <c r="I754" s="18"/>
      <c r="J754" s="301">
        <f>SUM(J752:J753)</f>
        <v>0</v>
      </c>
      <c r="K754" s="195">
        <f>SUM(K752:K753)</f>
        <v>132.65</v>
      </c>
      <c r="L754" s="301">
        <f>SUM(L752:L753)</f>
        <v>0</v>
      </c>
      <c r="M754" s="357">
        <f>SUM(M753)</f>
        <v>0</v>
      </c>
      <c r="N754" s="195">
        <f>SUM(N753)</f>
        <v>132.65</v>
      </c>
      <c r="O754" s="301">
        <f>SUM(O753)</f>
        <v>0</v>
      </c>
      <c r="R754" s="311"/>
      <c r="S754" s="4"/>
    </row>
    <row r="755" spans="1:19" ht="13.5" thickBot="1">
      <c r="A755" s="6"/>
      <c r="B755" s="6"/>
      <c r="C755" s="6"/>
      <c r="D755" s="481"/>
      <c r="E755" s="481"/>
      <c r="F755" s="24" t="s">
        <v>965</v>
      </c>
      <c r="G755" s="106"/>
      <c r="H755" s="94"/>
      <c r="I755" s="143"/>
      <c r="J755" s="531">
        <f>SUM(J745+J744+J742+J741+J740+J739+J737+J736+J735+J738+J743+J750+J754)</f>
        <v>2240</v>
      </c>
      <c r="K755" s="547">
        <f>SUM(K750+K745+K744+K743+K742+K741+K740+K739+K738+K737+K736+K735+K754)</f>
        <v>2165.0809999999997</v>
      </c>
      <c r="L755" s="545">
        <f>SUM(L745+L744+L743+L742+L741+L740+L739+L738+L737+L736+L735)</f>
        <v>1206</v>
      </c>
      <c r="M755" s="548">
        <f>SUM(M733+M723+M711+M707+M701+M699+M695+M690+M687+M685+M697+M750+M754)</f>
        <v>18618</v>
      </c>
      <c r="N755" s="186">
        <f>SUM(N733+N723+N711+N707+N701+N699+N695+N690+N687+N685+N697+N750+N754)</f>
        <v>14789.359999999999</v>
      </c>
      <c r="O755" s="642">
        <f>SUM(O733+O723+O711+O707+O701+O699+O697+O695+O690+O687+O685)</f>
        <v>17627</v>
      </c>
      <c r="R755" s="4"/>
      <c r="S755" s="4"/>
    </row>
    <row r="756" spans="1:15" ht="3.75" customHeight="1" thickBot="1">
      <c r="A756" s="33"/>
      <c r="B756" s="33"/>
      <c r="C756" s="33"/>
      <c r="D756" s="333"/>
      <c r="E756" s="333"/>
      <c r="F756" s="57"/>
      <c r="G756" s="4"/>
      <c r="H756" s="6"/>
      <c r="J756" s="81"/>
      <c r="K756" s="165"/>
      <c r="L756" s="182"/>
      <c r="M756" s="81"/>
      <c r="N756" s="165"/>
      <c r="O756" s="298"/>
    </row>
    <row r="757" spans="1:15" ht="13.5" thickBot="1">
      <c r="A757" s="7">
        <v>9</v>
      </c>
      <c r="B757" s="59"/>
      <c r="C757" s="59"/>
      <c r="D757" s="489"/>
      <c r="E757" s="489"/>
      <c r="F757" s="248" t="s">
        <v>958</v>
      </c>
      <c r="G757" s="16"/>
      <c r="H757" s="58"/>
      <c r="I757" s="136"/>
      <c r="J757" s="198"/>
      <c r="K757" s="165"/>
      <c r="L757" s="182"/>
      <c r="M757" s="81"/>
      <c r="N757" s="165"/>
      <c r="O757" s="298"/>
    </row>
    <row r="758" spans="1:15" ht="12.75">
      <c r="A758" s="125">
        <v>531</v>
      </c>
      <c r="B758" s="126">
        <v>5410</v>
      </c>
      <c r="C758" s="126">
        <v>4183</v>
      </c>
      <c r="D758" s="169"/>
      <c r="E758" s="169">
        <v>13306</v>
      </c>
      <c r="F758" s="104" t="s">
        <v>558</v>
      </c>
      <c r="G758" s="76"/>
      <c r="H758" s="9"/>
      <c r="I758" s="4"/>
      <c r="J758" s="82"/>
      <c r="K758" s="167"/>
      <c r="L758" s="82"/>
      <c r="M758" s="299">
        <v>50</v>
      </c>
      <c r="N758" s="176">
        <v>24</v>
      </c>
      <c r="O758" s="299">
        <v>50</v>
      </c>
    </row>
    <row r="759" spans="1:15" ht="12.75">
      <c r="A759" s="87">
        <v>534</v>
      </c>
      <c r="B759" s="30">
        <v>5410</v>
      </c>
      <c r="C759" s="30">
        <v>4186</v>
      </c>
      <c r="D759" s="168"/>
      <c r="E759" s="168">
        <v>13306</v>
      </c>
      <c r="F759" s="104" t="s">
        <v>409</v>
      </c>
      <c r="G759" s="32"/>
      <c r="H759" s="9"/>
      <c r="I759" s="4"/>
      <c r="J759" s="82"/>
      <c r="K759" s="167"/>
      <c r="L759" s="82"/>
      <c r="M759" s="299">
        <v>100</v>
      </c>
      <c r="N759" s="176">
        <v>90.377</v>
      </c>
      <c r="O759" s="299">
        <v>100</v>
      </c>
    </row>
    <row r="760" spans="1:15" ht="12.75">
      <c r="A760" s="87">
        <v>536</v>
      </c>
      <c r="B760" s="30">
        <v>5410</v>
      </c>
      <c r="C760" s="30">
        <v>4199</v>
      </c>
      <c r="D760" s="168"/>
      <c r="E760" s="168">
        <v>13306</v>
      </c>
      <c r="F760" s="246" t="s">
        <v>435</v>
      </c>
      <c r="G760" s="76"/>
      <c r="H760" s="9"/>
      <c r="I760" s="4"/>
      <c r="J760" s="82"/>
      <c r="K760" s="167"/>
      <c r="L760" s="82"/>
      <c r="M760" s="299">
        <v>50</v>
      </c>
      <c r="N760" s="176">
        <v>0</v>
      </c>
      <c r="O760" s="299">
        <v>50</v>
      </c>
    </row>
    <row r="761" spans="1:15" ht="12.75">
      <c r="A761" s="87">
        <v>540</v>
      </c>
      <c r="B761" s="30">
        <v>5410</v>
      </c>
      <c r="C761" s="30">
        <v>4182</v>
      </c>
      <c r="D761" s="168"/>
      <c r="E761" s="168">
        <v>13306</v>
      </c>
      <c r="F761" s="104" t="s">
        <v>410</v>
      </c>
      <c r="G761" s="30"/>
      <c r="H761" s="9"/>
      <c r="I761" s="4"/>
      <c r="J761" s="82"/>
      <c r="K761" s="167"/>
      <c r="L761" s="82"/>
      <c r="M761" s="299">
        <v>4600</v>
      </c>
      <c r="N761" s="173">
        <v>3228.492</v>
      </c>
      <c r="O761" s="299">
        <v>4600</v>
      </c>
    </row>
    <row r="762" spans="1:15" ht="12.75">
      <c r="A762" s="87">
        <v>540</v>
      </c>
      <c r="B762" s="30">
        <v>2229</v>
      </c>
      <c r="C762" s="30">
        <v>4329</v>
      </c>
      <c r="D762" s="168"/>
      <c r="E762" s="168"/>
      <c r="F762" s="104" t="s">
        <v>934</v>
      </c>
      <c r="G762" s="30"/>
      <c r="H762" s="9"/>
      <c r="I762" s="4"/>
      <c r="J762" s="172">
        <v>0</v>
      </c>
      <c r="K762" s="173">
        <v>0</v>
      </c>
      <c r="L762" s="172">
        <v>0</v>
      </c>
      <c r="M762" s="307"/>
      <c r="N762" s="167"/>
      <c r="O762" s="307"/>
    </row>
    <row r="763" spans="1:15" ht="12.75">
      <c r="A763" s="87">
        <v>541</v>
      </c>
      <c r="B763" s="30">
        <v>5410</v>
      </c>
      <c r="C763" s="30">
        <v>4185</v>
      </c>
      <c r="D763" s="168"/>
      <c r="E763" s="168">
        <v>13306</v>
      </c>
      <c r="F763" s="104" t="s">
        <v>411</v>
      </c>
      <c r="G763" s="30"/>
      <c r="H763" s="9"/>
      <c r="I763" s="4"/>
      <c r="J763" s="82"/>
      <c r="K763" s="167"/>
      <c r="L763" s="82"/>
      <c r="M763" s="299">
        <v>6300</v>
      </c>
      <c r="N763" s="176">
        <v>3458.53</v>
      </c>
      <c r="O763" s="299">
        <v>6300</v>
      </c>
    </row>
    <row r="764" spans="1:15" ht="12.75">
      <c r="A764" s="87">
        <v>541</v>
      </c>
      <c r="B764" s="30">
        <v>2229</v>
      </c>
      <c r="C764" s="30">
        <v>4329</v>
      </c>
      <c r="D764" s="168"/>
      <c r="E764" s="168"/>
      <c r="F764" s="152" t="s">
        <v>934</v>
      </c>
      <c r="G764" s="30"/>
      <c r="H764" s="9"/>
      <c r="I764" s="4"/>
      <c r="J764" s="172">
        <v>0</v>
      </c>
      <c r="K764" s="173">
        <v>2.35</v>
      </c>
      <c r="L764" s="172">
        <v>0</v>
      </c>
      <c r="M764" s="307"/>
      <c r="N764" s="181"/>
      <c r="O764" s="307"/>
    </row>
    <row r="765" spans="1:15" ht="12.75">
      <c r="A765" s="87">
        <v>542</v>
      </c>
      <c r="B765" s="30">
        <v>5410</v>
      </c>
      <c r="C765" s="30">
        <v>4183</v>
      </c>
      <c r="D765" s="168"/>
      <c r="E765" s="168">
        <v>13306</v>
      </c>
      <c r="F765" s="104" t="s">
        <v>493</v>
      </c>
      <c r="G765" s="30"/>
      <c r="H765" s="9"/>
      <c r="I765" s="4"/>
      <c r="J765" s="82"/>
      <c r="K765" s="167"/>
      <c r="L765" s="82"/>
      <c r="M765" s="299">
        <v>1340</v>
      </c>
      <c r="N765" s="176">
        <v>463.972</v>
      </c>
      <c r="O765" s="299">
        <v>1340</v>
      </c>
    </row>
    <row r="766" spans="1:15" ht="12.75">
      <c r="A766" s="134">
        <v>543</v>
      </c>
      <c r="B766" s="32">
        <v>5410</v>
      </c>
      <c r="C766" s="32">
        <v>4184</v>
      </c>
      <c r="D766" s="281"/>
      <c r="E766" s="281">
        <v>13306</v>
      </c>
      <c r="F766" s="152" t="s">
        <v>504</v>
      </c>
      <c r="G766" s="32"/>
      <c r="H766" s="9"/>
      <c r="I766" s="4"/>
      <c r="J766" s="82"/>
      <c r="K766" s="167"/>
      <c r="L766" s="82"/>
      <c r="M766" s="299">
        <v>3000</v>
      </c>
      <c r="N766" s="176">
        <v>2073.39</v>
      </c>
      <c r="O766" s="299">
        <v>3000</v>
      </c>
    </row>
    <row r="767" spans="1:15" ht="12.75">
      <c r="A767" s="87">
        <v>546</v>
      </c>
      <c r="B767" s="30">
        <v>2229</v>
      </c>
      <c r="C767" s="30">
        <v>6409</v>
      </c>
      <c r="D767" s="168"/>
      <c r="E767" s="168"/>
      <c r="F767" s="104" t="s">
        <v>934</v>
      </c>
      <c r="G767" s="30"/>
      <c r="H767" s="12"/>
      <c r="I767" s="11"/>
      <c r="J767" s="172">
        <v>0</v>
      </c>
      <c r="K767" s="173">
        <v>5.4</v>
      </c>
      <c r="L767" s="172">
        <v>0</v>
      </c>
      <c r="M767" s="307"/>
      <c r="N767" s="181"/>
      <c r="O767" s="307"/>
    </row>
    <row r="768" spans="1:15" ht="12.75">
      <c r="A768" s="84">
        <v>571</v>
      </c>
      <c r="B768" s="85">
        <v>5410</v>
      </c>
      <c r="C768" s="617">
        <v>4189</v>
      </c>
      <c r="D768" s="483"/>
      <c r="E768" s="483">
        <v>13306</v>
      </c>
      <c r="F768" s="247" t="s">
        <v>436</v>
      </c>
      <c r="G768" s="255"/>
      <c r="H768" s="9"/>
      <c r="I768" s="4"/>
      <c r="J768" s="342"/>
      <c r="K768" s="167"/>
      <c r="L768" s="82"/>
      <c r="M768" s="299">
        <v>20</v>
      </c>
      <c r="N768" s="176">
        <v>0</v>
      </c>
      <c r="O768" s="299">
        <v>20</v>
      </c>
    </row>
    <row r="769" spans="1:15" ht="12.75">
      <c r="A769" s="134">
        <v>572</v>
      </c>
      <c r="B769" s="128">
        <v>5410</v>
      </c>
      <c r="C769" s="128">
        <v>4171</v>
      </c>
      <c r="D769" s="281"/>
      <c r="E769" s="281">
        <v>13306</v>
      </c>
      <c r="F769" s="152" t="s">
        <v>437</v>
      </c>
      <c r="G769" s="32"/>
      <c r="H769" s="9"/>
      <c r="I769" s="4"/>
      <c r="J769" s="342"/>
      <c r="K769" s="167"/>
      <c r="L769" s="82"/>
      <c r="M769" s="299">
        <v>10000</v>
      </c>
      <c r="N769" s="176">
        <v>9128.02</v>
      </c>
      <c r="O769" s="299">
        <v>10000</v>
      </c>
    </row>
    <row r="770" spans="1:15" ht="12.75">
      <c r="A770" s="134">
        <v>573</v>
      </c>
      <c r="B770" s="128">
        <v>5410</v>
      </c>
      <c r="C770" s="128">
        <v>4172</v>
      </c>
      <c r="D770" s="281"/>
      <c r="E770" s="281">
        <v>13306</v>
      </c>
      <c r="F770" s="152" t="s">
        <v>438</v>
      </c>
      <c r="G770" s="32"/>
      <c r="H770" s="9"/>
      <c r="I770" s="4"/>
      <c r="J770" s="342"/>
      <c r="K770" s="167"/>
      <c r="L770" s="82"/>
      <c r="M770" s="299">
        <v>5500</v>
      </c>
      <c r="N770" s="176">
        <v>4360.548</v>
      </c>
      <c r="O770" s="299">
        <v>5500</v>
      </c>
    </row>
    <row r="771" spans="1:15" ht="12.75">
      <c r="A771" s="87">
        <v>574</v>
      </c>
      <c r="B771" s="26">
        <v>5410</v>
      </c>
      <c r="C771" s="26">
        <v>4173</v>
      </c>
      <c r="D771" s="168"/>
      <c r="E771" s="168">
        <v>13306</v>
      </c>
      <c r="F771" s="104" t="s">
        <v>439</v>
      </c>
      <c r="G771" s="32"/>
      <c r="H771" s="9"/>
      <c r="I771" s="4"/>
      <c r="J771" s="342"/>
      <c r="K771" s="167"/>
      <c r="L771" s="82"/>
      <c r="M771" s="299">
        <v>2000</v>
      </c>
      <c r="N771" s="176">
        <v>1338.88</v>
      </c>
      <c r="O771" s="299">
        <v>2000</v>
      </c>
    </row>
    <row r="772" spans="1:15" ht="12.75">
      <c r="A772" s="87">
        <v>575</v>
      </c>
      <c r="B772" s="26">
        <v>5410</v>
      </c>
      <c r="C772" s="26">
        <v>4177</v>
      </c>
      <c r="D772" s="168"/>
      <c r="E772" s="168">
        <v>13306</v>
      </c>
      <c r="F772" s="246" t="s">
        <v>473</v>
      </c>
      <c r="G772" s="32"/>
      <c r="H772" s="9"/>
      <c r="I772" s="4"/>
      <c r="J772" s="342"/>
      <c r="K772" s="167"/>
      <c r="L772" s="82"/>
      <c r="M772" s="299">
        <v>40</v>
      </c>
      <c r="N772" s="176">
        <v>21.5</v>
      </c>
      <c r="O772" s="299">
        <v>40</v>
      </c>
    </row>
    <row r="773" spans="1:15" ht="3" customHeight="1">
      <c r="A773" s="87"/>
      <c r="B773" s="26"/>
      <c r="C773" s="26"/>
      <c r="D773" s="168"/>
      <c r="E773" s="168"/>
      <c r="F773" s="104"/>
      <c r="G773" s="32"/>
      <c r="H773" s="9"/>
      <c r="I773" s="4"/>
      <c r="J773" s="342"/>
      <c r="K773" s="167"/>
      <c r="L773" s="82"/>
      <c r="M773" s="299"/>
      <c r="N773" s="177"/>
      <c r="O773" s="299"/>
    </row>
    <row r="774" spans="1:15" ht="13.5" thickBot="1">
      <c r="A774" s="87">
        <v>576</v>
      </c>
      <c r="B774" s="26">
        <v>5410</v>
      </c>
      <c r="C774" s="26">
        <v>4195</v>
      </c>
      <c r="D774" s="168"/>
      <c r="E774" s="168">
        <v>13235</v>
      </c>
      <c r="F774" s="336" t="s">
        <v>556</v>
      </c>
      <c r="G774" s="32"/>
      <c r="H774" s="9"/>
      <c r="I774" s="4"/>
      <c r="J774" s="342"/>
      <c r="K774" s="167"/>
      <c r="L774" s="82"/>
      <c r="M774" s="299">
        <v>67200</v>
      </c>
      <c r="N774" s="212">
        <v>65471</v>
      </c>
      <c r="O774" s="310">
        <v>67200</v>
      </c>
    </row>
    <row r="775" spans="1:15" ht="13.5" thickBot="1">
      <c r="A775" s="6"/>
      <c r="B775" s="5"/>
      <c r="C775" s="5"/>
      <c r="D775" s="333"/>
      <c r="E775" s="333"/>
      <c r="F775" s="229" t="s">
        <v>412</v>
      </c>
      <c r="G775" s="282"/>
      <c r="H775" s="283"/>
      <c r="I775" s="237"/>
      <c r="J775" s="276">
        <f>SUM(J761:J774)</f>
        <v>0</v>
      </c>
      <c r="K775" s="230">
        <f>SUM(K762:K774)</f>
        <v>7.75</v>
      </c>
      <c r="L775" s="276">
        <f>SUM(L762:L774)</f>
        <v>0</v>
      </c>
      <c r="M775" s="316">
        <f>SUM(M758:M774)</f>
        <v>100200</v>
      </c>
      <c r="N775" s="539">
        <f>SUM(N758:N774)</f>
        <v>89658.709</v>
      </c>
      <c r="O775" s="316">
        <f>SUM(O758:O774)</f>
        <v>100200</v>
      </c>
    </row>
    <row r="776" spans="1:15" ht="3" customHeight="1">
      <c r="A776" s="6"/>
      <c r="B776" s="5"/>
      <c r="C776" s="5"/>
      <c r="D776" s="333"/>
      <c r="E776" s="333"/>
      <c r="F776" s="17"/>
      <c r="G776" s="5"/>
      <c r="H776" s="9"/>
      <c r="I776" s="4"/>
      <c r="J776" s="82"/>
      <c r="K776" s="167"/>
      <c r="L776" s="82"/>
      <c r="M776" s="202"/>
      <c r="N776" s="194"/>
      <c r="O776" s="315"/>
    </row>
    <row r="777" spans="1:15" ht="12.75">
      <c r="A777" s="134">
        <v>600</v>
      </c>
      <c r="B777" s="128">
        <v>4116</v>
      </c>
      <c r="C777" s="32"/>
      <c r="D777" s="281"/>
      <c r="E777" s="281">
        <v>13306</v>
      </c>
      <c r="F777" s="55" t="s">
        <v>557</v>
      </c>
      <c r="G777" s="54"/>
      <c r="H777" s="13"/>
      <c r="I777" s="6"/>
      <c r="J777" s="321">
        <v>33000</v>
      </c>
      <c r="K777" s="409">
        <v>26030</v>
      </c>
      <c r="L777" s="321">
        <v>33000</v>
      </c>
      <c r="M777" s="182"/>
      <c r="N777" s="165"/>
      <c r="O777" s="315"/>
    </row>
    <row r="778" spans="1:15" ht="12.75">
      <c r="A778" s="87">
        <v>601</v>
      </c>
      <c r="B778" s="30">
        <v>4116</v>
      </c>
      <c r="C778" s="30"/>
      <c r="D778" s="168"/>
      <c r="E778" s="168">
        <v>13235</v>
      </c>
      <c r="F778" s="104" t="s">
        <v>953</v>
      </c>
      <c r="G778" s="11"/>
      <c r="H778" s="12"/>
      <c r="I778" s="11"/>
      <c r="J778" s="321">
        <v>67200</v>
      </c>
      <c r="K778" s="173">
        <v>66787</v>
      </c>
      <c r="L778" s="321">
        <v>67200</v>
      </c>
      <c r="M778" s="182"/>
      <c r="N778" s="165"/>
      <c r="O778" s="315"/>
    </row>
    <row r="779" spans="1:15" ht="12.75">
      <c r="A779" s="87">
        <v>603</v>
      </c>
      <c r="B779" s="30">
        <v>4111</v>
      </c>
      <c r="C779" s="30"/>
      <c r="D779" s="168"/>
      <c r="E779" s="168">
        <v>98116</v>
      </c>
      <c r="F779" s="152" t="s">
        <v>1035</v>
      </c>
      <c r="G779" s="18"/>
      <c r="H779" s="13"/>
      <c r="I779" s="18"/>
      <c r="J779" s="321">
        <v>779</v>
      </c>
      <c r="K779" s="201">
        <v>779.4</v>
      </c>
      <c r="L779" s="321">
        <v>779</v>
      </c>
      <c r="M779" s="182"/>
      <c r="N779" s="165"/>
      <c r="O779" s="315"/>
    </row>
    <row r="780" spans="1:15" ht="13.5" thickBot="1">
      <c r="A780" s="87"/>
      <c r="B780" s="30"/>
      <c r="C780" s="30"/>
      <c r="D780" s="168"/>
      <c r="E780" s="168"/>
      <c r="F780" s="103" t="s">
        <v>555</v>
      </c>
      <c r="G780" s="18"/>
      <c r="H780" s="13"/>
      <c r="I780" s="18"/>
      <c r="J780" s="322">
        <f>SUM(J777:J779)</f>
        <v>100979</v>
      </c>
      <c r="K780" s="195">
        <f>SUM(K777:K779)</f>
        <v>93596.4</v>
      </c>
      <c r="L780" s="506">
        <f>SUM(L777:L779)</f>
        <v>100979</v>
      </c>
      <c r="M780" s="182"/>
      <c r="N780" s="165"/>
      <c r="O780" s="315"/>
    </row>
    <row r="781" spans="1:15" ht="13.5" thickBot="1">
      <c r="A781" s="6"/>
      <c r="B781" s="5"/>
      <c r="C781" s="5"/>
      <c r="D781" s="333"/>
      <c r="E781" s="333"/>
      <c r="F781" s="39" t="s">
        <v>973</v>
      </c>
      <c r="G781" s="42"/>
      <c r="H781" s="379"/>
      <c r="I781" s="53">
        <f>SUM(I778)</f>
        <v>0</v>
      </c>
      <c r="J781" s="443">
        <f>SUM(J780)</f>
        <v>100979</v>
      </c>
      <c r="K781" s="549">
        <f>SUM(K780)</f>
        <v>93596.4</v>
      </c>
      <c r="L781" s="302">
        <f>SUM(L780)</f>
        <v>100979</v>
      </c>
      <c r="M781" s="550">
        <f>M775</f>
        <v>100200</v>
      </c>
      <c r="N781" s="551">
        <f>SUM(N775)</f>
        <v>89658.709</v>
      </c>
      <c r="O781" s="356">
        <f>SUM(O775)</f>
        <v>100200</v>
      </c>
    </row>
    <row r="782" spans="1:15" ht="3" customHeight="1">
      <c r="A782" s="6"/>
      <c r="B782" s="5"/>
      <c r="C782" s="43"/>
      <c r="D782" s="332"/>
      <c r="E782" s="332"/>
      <c r="F782" s="17"/>
      <c r="G782" s="2"/>
      <c r="H782" s="217"/>
      <c r="I782" s="15"/>
      <c r="J782" s="305"/>
      <c r="K782" s="194"/>
      <c r="L782" s="305"/>
      <c r="M782" s="202"/>
      <c r="N782" s="194"/>
      <c r="O782" s="312"/>
    </row>
    <row r="783" spans="1:15" ht="12.75">
      <c r="A783" s="101">
        <v>496</v>
      </c>
      <c r="B783" s="101">
        <v>5901</v>
      </c>
      <c r="C783" s="101">
        <v>4349</v>
      </c>
      <c r="D783" s="169"/>
      <c r="E783" s="169"/>
      <c r="F783" s="104" t="s">
        <v>16</v>
      </c>
      <c r="G783" s="2"/>
      <c r="H783" s="217"/>
      <c r="I783" s="15"/>
      <c r="J783" s="305"/>
      <c r="K783" s="194"/>
      <c r="L783" s="305"/>
      <c r="M783" s="308">
        <v>260</v>
      </c>
      <c r="N783" s="176">
        <v>0</v>
      </c>
      <c r="O783" s="308">
        <v>157</v>
      </c>
    </row>
    <row r="784" spans="1:15" ht="12.75">
      <c r="A784" s="101">
        <v>496</v>
      </c>
      <c r="B784" s="101">
        <v>5901</v>
      </c>
      <c r="C784" s="101">
        <v>4349</v>
      </c>
      <c r="D784" s="169"/>
      <c r="E784" s="169"/>
      <c r="F784" s="104" t="s">
        <v>444</v>
      </c>
      <c r="G784" s="2"/>
      <c r="H784" s="217"/>
      <c r="I784" s="15"/>
      <c r="J784" s="305"/>
      <c r="K784" s="194"/>
      <c r="L784" s="305"/>
      <c r="M784" s="308">
        <v>56</v>
      </c>
      <c r="N784" s="176">
        <v>0</v>
      </c>
      <c r="O784" s="308">
        <v>0</v>
      </c>
    </row>
    <row r="785" spans="1:15" ht="12.75">
      <c r="A785" s="584">
        <v>496</v>
      </c>
      <c r="B785" s="101">
        <v>5222</v>
      </c>
      <c r="C785" s="101">
        <v>4349</v>
      </c>
      <c r="D785" s="169"/>
      <c r="E785" s="169"/>
      <c r="F785" s="67" t="s">
        <v>763</v>
      </c>
      <c r="G785" s="2"/>
      <c r="H785" s="217"/>
      <c r="I785" s="15"/>
      <c r="J785" s="305"/>
      <c r="K785" s="194"/>
      <c r="L785" s="305"/>
      <c r="M785" s="308">
        <v>73</v>
      </c>
      <c r="N785" s="176">
        <v>42.042</v>
      </c>
      <c r="O785" s="308">
        <v>0</v>
      </c>
    </row>
    <row r="786" spans="1:16" ht="12" customHeight="1">
      <c r="A786" s="469">
        <v>496</v>
      </c>
      <c r="B786" s="126"/>
      <c r="C786" s="126"/>
      <c r="D786" s="169"/>
      <c r="E786" s="169"/>
      <c r="F786" s="65" t="s">
        <v>17</v>
      </c>
      <c r="G786" s="335"/>
      <c r="H786" s="405"/>
      <c r="I786" s="467"/>
      <c r="J786" s="468"/>
      <c r="K786" s="194"/>
      <c r="L786" s="305"/>
      <c r="M786" s="183">
        <f>SUM(M783:M785)</f>
        <v>389</v>
      </c>
      <c r="N786" s="177">
        <f>SUM(N783:N785)</f>
        <v>42.042</v>
      </c>
      <c r="O786" s="309">
        <f>SUM(O783:O785)</f>
        <v>157</v>
      </c>
      <c r="P786" s="332"/>
    </row>
    <row r="787" spans="1:16" ht="2.25" customHeight="1">
      <c r="A787" s="469"/>
      <c r="B787" s="126"/>
      <c r="C787" s="126"/>
      <c r="D787" s="169"/>
      <c r="E787" s="169"/>
      <c r="F787" s="153"/>
      <c r="G787" s="335"/>
      <c r="H787" s="405"/>
      <c r="I787" s="467"/>
      <c r="J787" s="470"/>
      <c r="K787" s="177"/>
      <c r="L787" s="673"/>
      <c r="M787" s="183"/>
      <c r="N787" s="177"/>
      <c r="O787" s="309"/>
      <c r="P787" s="332"/>
    </row>
    <row r="788" spans="1:16" ht="12.75">
      <c r="A788" s="27">
        <v>497</v>
      </c>
      <c r="B788" s="26">
        <v>2132</v>
      </c>
      <c r="C788" s="26">
        <v>4349</v>
      </c>
      <c r="D788" s="168"/>
      <c r="E788" s="168"/>
      <c r="F788" s="67" t="s">
        <v>154</v>
      </c>
      <c r="G788" s="5"/>
      <c r="H788" s="9"/>
      <c r="I788" s="4"/>
      <c r="J788" s="299">
        <v>70</v>
      </c>
      <c r="K788" s="173">
        <v>47.6</v>
      </c>
      <c r="L788" s="299">
        <v>70</v>
      </c>
      <c r="M788" s="307"/>
      <c r="N788" s="194"/>
      <c r="O788" s="312"/>
      <c r="P788" s="332"/>
    </row>
    <row r="789" spans="1:15" ht="12.75">
      <c r="A789" s="27">
        <v>497</v>
      </c>
      <c r="B789" s="26">
        <v>5137</v>
      </c>
      <c r="C789" s="26">
        <v>4349</v>
      </c>
      <c r="D789" s="168"/>
      <c r="E789" s="168"/>
      <c r="F789" s="67" t="s">
        <v>936</v>
      </c>
      <c r="G789" s="5"/>
      <c r="H789" s="9"/>
      <c r="I789" s="4"/>
      <c r="J789" s="307"/>
      <c r="K789" s="167"/>
      <c r="L789" s="307"/>
      <c r="M789" s="308">
        <v>5</v>
      </c>
      <c r="N789" s="173">
        <v>0</v>
      </c>
      <c r="O789" s="308">
        <v>10</v>
      </c>
    </row>
    <row r="790" spans="1:15" ht="12.75">
      <c r="A790" s="27">
        <v>497</v>
      </c>
      <c r="B790" s="26">
        <v>5139</v>
      </c>
      <c r="C790" s="26">
        <v>4349</v>
      </c>
      <c r="D790" s="168"/>
      <c r="E790" s="168"/>
      <c r="F790" s="67" t="s">
        <v>155</v>
      </c>
      <c r="G790" s="5"/>
      <c r="H790" s="9"/>
      <c r="I790" s="4"/>
      <c r="J790" s="82"/>
      <c r="K790" s="167"/>
      <c r="L790" s="82"/>
      <c r="M790" s="308">
        <v>10</v>
      </c>
      <c r="N790" s="173">
        <v>4.6</v>
      </c>
      <c r="O790" s="308">
        <v>10</v>
      </c>
    </row>
    <row r="791" spans="1:15" ht="12.75">
      <c r="A791" s="27">
        <v>497</v>
      </c>
      <c r="B791" s="26">
        <v>5151</v>
      </c>
      <c r="C791" s="26">
        <v>4349</v>
      </c>
      <c r="D791" s="168"/>
      <c r="E791" s="168"/>
      <c r="F791" s="67" t="s">
        <v>393</v>
      </c>
      <c r="G791" s="5"/>
      <c r="H791" s="9"/>
      <c r="I791" s="4"/>
      <c r="J791" s="82"/>
      <c r="K791" s="167"/>
      <c r="L791" s="82"/>
      <c r="M791" s="308">
        <v>10</v>
      </c>
      <c r="N791" s="173">
        <v>4.287</v>
      </c>
      <c r="O791" s="308">
        <v>10</v>
      </c>
    </row>
    <row r="792" spans="1:15" ht="12.75">
      <c r="A792" s="27">
        <v>497</v>
      </c>
      <c r="B792" s="26">
        <v>5152</v>
      </c>
      <c r="C792" s="26">
        <v>4349</v>
      </c>
      <c r="D792" s="168"/>
      <c r="E792" s="168"/>
      <c r="F792" s="67" t="s">
        <v>378</v>
      </c>
      <c r="G792" s="5"/>
      <c r="H792" s="9"/>
      <c r="I792" s="4"/>
      <c r="J792" s="82"/>
      <c r="K792" s="167"/>
      <c r="L792" s="82"/>
      <c r="M792" s="308">
        <v>35</v>
      </c>
      <c r="N792" s="173">
        <v>24.984</v>
      </c>
      <c r="O792" s="308">
        <v>35</v>
      </c>
    </row>
    <row r="793" spans="1:15" ht="12.75">
      <c r="A793" s="27">
        <v>497</v>
      </c>
      <c r="B793" s="26">
        <v>5154</v>
      </c>
      <c r="C793" s="26">
        <v>4349</v>
      </c>
      <c r="D793" s="168"/>
      <c r="E793" s="168"/>
      <c r="F793" s="67" t="s">
        <v>368</v>
      </c>
      <c r="G793" s="5"/>
      <c r="H793" s="9"/>
      <c r="I793" s="4"/>
      <c r="J793" s="82"/>
      <c r="K793" s="167"/>
      <c r="L793" s="82"/>
      <c r="M793" s="308">
        <v>25</v>
      </c>
      <c r="N793" s="173">
        <v>19.616</v>
      </c>
      <c r="O793" s="308">
        <v>25</v>
      </c>
    </row>
    <row r="794" spans="1:15" ht="12.75">
      <c r="A794" s="27">
        <v>497</v>
      </c>
      <c r="B794" s="26">
        <v>5169</v>
      </c>
      <c r="C794" s="26">
        <v>4349</v>
      </c>
      <c r="D794" s="168"/>
      <c r="E794" s="168"/>
      <c r="F794" s="67" t="s">
        <v>359</v>
      </c>
      <c r="G794" s="5"/>
      <c r="H794" s="9"/>
      <c r="I794" s="4"/>
      <c r="J794" s="82"/>
      <c r="K794" s="167"/>
      <c r="L794" s="82"/>
      <c r="M794" s="308">
        <v>10</v>
      </c>
      <c r="N794" s="173">
        <v>0.38</v>
      </c>
      <c r="O794" s="308">
        <v>10</v>
      </c>
    </row>
    <row r="795" spans="1:15" ht="12.75">
      <c r="A795" s="27">
        <v>497</v>
      </c>
      <c r="B795" s="26">
        <v>5171</v>
      </c>
      <c r="C795" s="26">
        <v>4349</v>
      </c>
      <c r="D795" s="168"/>
      <c r="E795" s="168"/>
      <c r="F795" s="67" t="s">
        <v>530</v>
      </c>
      <c r="G795" s="5"/>
      <c r="H795" s="9"/>
      <c r="I795" s="4"/>
      <c r="J795" s="82"/>
      <c r="K795" s="167"/>
      <c r="L795" s="82"/>
      <c r="M795" s="308">
        <v>10</v>
      </c>
      <c r="N795" s="173">
        <v>6.5</v>
      </c>
      <c r="O795" s="308">
        <v>10</v>
      </c>
    </row>
    <row r="796" spans="1:15" ht="12.75">
      <c r="A796" s="75">
        <v>497</v>
      </c>
      <c r="B796" s="11"/>
      <c r="C796" s="11"/>
      <c r="D796" s="170"/>
      <c r="E796" s="168"/>
      <c r="F796" s="70" t="s">
        <v>156</v>
      </c>
      <c r="J796" s="300">
        <f>SUM(J788:J795)</f>
        <v>70</v>
      </c>
      <c r="K796" s="175">
        <f>SUM(K788:K795)</f>
        <v>47.6</v>
      </c>
      <c r="L796" s="300">
        <f>SUM(L788:L795)</f>
        <v>70</v>
      </c>
      <c r="M796" s="300">
        <f>SUM(M789:M795)</f>
        <v>105</v>
      </c>
      <c r="N796" s="175">
        <f>SUM(N789:N795)</f>
        <v>60.367000000000004</v>
      </c>
      <c r="O796" s="309">
        <f>SUM(O789:O795)</f>
        <v>110</v>
      </c>
    </row>
    <row r="797" spans="1:15" ht="3" customHeight="1">
      <c r="A797" s="75"/>
      <c r="B797" s="11"/>
      <c r="C797" s="11"/>
      <c r="D797" s="170"/>
      <c r="E797" s="168"/>
      <c r="F797" s="70"/>
      <c r="J797" s="172"/>
      <c r="K797" s="173"/>
      <c r="L797" s="300"/>
      <c r="M797" s="299"/>
      <c r="N797" s="173"/>
      <c r="O797" s="309"/>
    </row>
    <row r="798" spans="1:15" ht="12" customHeight="1">
      <c r="A798" s="75">
        <v>520</v>
      </c>
      <c r="B798" s="11">
        <v>1361</v>
      </c>
      <c r="C798" s="25"/>
      <c r="D798" s="503"/>
      <c r="E798" s="168"/>
      <c r="F798" s="70" t="s">
        <v>1030</v>
      </c>
      <c r="J798" s="174">
        <v>5</v>
      </c>
      <c r="K798" s="175">
        <v>5.13</v>
      </c>
      <c r="L798" s="300">
        <v>5</v>
      </c>
      <c r="M798" s="307"/>
      <c r="N798" s="167"/>
      <c r="O798" s="312"/>
    </row>
    <row r="799" spans="1:15" ht="2.25" customHeight="1">
      <c r="A799" s="75"/>
      <c r="B799" s="11"/>
      <c r="C799" s="25"/>
      <c r="D799" s="503"/>
      <c r="E799" s="168"/>
      <c r="F799" s="70"/>
      <c r="J799" s="174"/>
      <c r="K799" s="175"/>
      <c r="L799" s="639"/>
      <c r="M799" s="299"/>
      <c r="N799" s="173"/>
      <c r="O799" s="309"/>
    </row>
    <row r="800" spans="1:15" ht="12" customHeight="1">
      <c r="A800" s="27">
        <v>521</v>
      </c>
      <c r="B800" s="62">
        <v>5151</v>
      </c>
      <c r="C800" s="123">
        <v>4349</v>
      </c>
      <c r="D800" s="503"/>
      <c r="E800" s="168"/>
      <c r="F800" s="62" t="s">
        <v>863</v>
      </c>
      <c r="J800" s="211"/>
      <c r="K800" s="192"/>
      <c r="L800" s="311"/>
      <c r="M800" s="299">
        <v>1</v>
      </c>
      <c r="N800" s="173">
        <v>1.1</v>
      </c>
      <c r="O800" s="308">
        <v>1</v>
      </c>
    </row>
    <row r="801" spans="1:15" ht="12" customHeight="1">
      <c r="A801" s="27">
        <v>521</v>
      </c>
      <c r="B801" s="62">
        <v>5152</v>
      </c>
      <c r="C801" s="123">
        <v>4349</v>
      </c>
      <c r="D801" s="503"/>
      <c r="E801" s="168"/>
      <c r="F801" s="62" t="s">
        <v>864</v>
      </c>
      <c r="J801" s="211"/>
      <c r="K801" s="192"/>
      <c r="L801" s="311"/>
      <c r="M801" s="299">
        <v>6</v>
      </c>
      <c r="N801" s="173">
        <v>5.72</v>
      </c>
      <c r="O801" s="308">
        <v>8</v>
      </c>
    </row>
    <row r="802" spans="1:15" ht="12" customHeight="1">
      <c r="A802" s="27">
        <v>521</v>
      </c>
      <c r="B802" s="62">
        <v>5154</v>
      </c>
      <c r="C802" s="123">
        <v>4349</v>
      </c>
      <c r="D802" s="503"/>
      <c r="E802" s="168"/>
      <c r="F802" s="62" t="s">
        <v>865</v>
      </c>
      <c r="J802" s="211"/>
      <c r="K802" s="192"/>
      <c r="L802" s="311"/>
      <c r="M802" s="299">
        <v>1</v>
      </c>
      <c r="N802" s="173">
        <v>0.055</v>
      </c>
      <c r="O802" s="308">
        <v>0</v>
      </c>
    </row>
    <row r="803" spans="1:15" ht="12" customHeight="1">
      <c r="A803" s="75">
        <v>521</v>
      </c>
      <c r="B803" s="11"/>
      <c r="C803" s="25"/>
      <c r="D803" s="503"/>
      <c r="E803" s="168"/>
      <c r="F803" s="70" t="s">
        <v>866</v>
      </c>
      <c r="J803" s="211"/>
      <c r="K803" s="192"/>
      <c r="L803" s="311"/>
      <c r="M803" s="300">
        <f>SUM(M800:M802)</f>
        <v>8</v>
      </c>
      <c r="N803" s="175">
        <f>SUM(N800:N802)</f>
        <v>6.875</v>
      </c>
      <c r="O803" s="309">
        <f>SUM(O800:O802)</f>
        <v>9</v>
      </c>
    </row>
    <row r="804" spans="1:15" ht="2.25" customHeight="1">
      <c r="A804" s="75"/>
      <c r="B804" s="11"/>
      <c r="C804" s="25"/>
      <c r="D804" s="503"/>
      <c r="E804" s="168"/>
      <c r="F804" s="70"/>
      <c r="J804" s="211"/>
      <c r="K804" s="192"/>
      <c r="L804" s="311"/>
      <c r="M804" s="299"/>
      <c r="N804" s="173"/>
      <c r="O804" s="309"/>
    </row>
    <row r="805" spans="1:15" ht="12.75" customHeight="1">
      <c r="A805" s="75">
        <v>550</v>
      </c>
      <c r="B805" s="11">
        <v>5194</v>
      </c>
      <c r="C805" s="25">
        <v>4399</v>
      </c>
      <c r="D805" s="503"/>
      <c r="E805" s="168"/>
      <c r="F805" s="70" t="s">
        <v>986</v>
      </c>
      <c r="J805" s="82"/>
      <c r="K805" s="167"/>
      <c r="L805" s="82"/>
      <c r="M805" s="300">
        <v>40</v>
      </c>
      <c r="N805" s="175">
        <v>1.857</v>
      </c>
      <c r="O805" s="309">
        <v>40</v>
      </c>
    </row>
    <row r="806" spans="1:15" ht="13.5" customHeight="1">
      <c r="A806" s="75">
        <v>548</v>
      </c>
      <c r="B806" s="30">
        <v>2329</v>
      </c>
      <c r="C806" s="25">
        <v>3569</v>
      </c>
      <c r="D806" s="503"/>
      <c r="E806" s="168"/>
      <c r="F806" s="70" t="s">
        <v>1036</v>
      </c>
      <c r="J806" s="174">
        <v>1</v>
      </c>
      <c r="K806" s="175">
        <v>0.966</v>
      </c>
      <c r="L806" s="300">
        <v>1</v>
      </c>
      <c r="M806" s="307"/>
      <c r="N806" s="167"/>
      <c r="O806" s="312"/>
    </row>
    <row r="807" spans="1:15" ht="2.25" customHeight="1">
      <c r="A807" s="75"/>
      <c r="B807" s="30"/>
      <c r="C807" s="25"/>
      <c r="D807" s="503"/>
      <c r="E807" s="168"/>
      <c r="F807" s="70"/>
      <c r="J807" s="174"/>
      <c r="K807" s="175"/>
      <c r="L807" s="300"/>
      <c r="M807" s="307"/>
      <c r="N807" s="167"/>
      <c r="O807" s="312"/>
    </row>
    <row r="808" spans="1:15" ht="13.5" customHeight="1">
      <c r="A808" s="27">
        <v>584</v>
      </c>
      <c r="B808" s="30">
        <v>2229</v>
      </c>
      <c r="C808" s="25">
        <v>4349</v>
      </c>
      <c r="D808" s="503"/>
      <c r="E808" s="168"/>
      <c r="F808" s="62" t="s">
        <v>572</v>
      </c>
      <c r="J808" s="172">
        <v>0</v>
      </c>
      <c r="K808" s="173">
        <v>2.579</v>
      </c>
      <c r="L808" s="299">
        <v>0</v>
      </c>
      <c r="M808" s="307"/>
      <c r="N808" s="167"/>
      <c r="O808" s="312"/>
    </row>
    <row r="809" spans="1:16" ht="12" customHeight="1">
      <c r="A809" s="26">
        <v>584</v>
      </c>
      <c r="B809" s="30">
        <v>5169</v>
      </c>
      <c r="C809" s="30">
        <v>4349</v>
      </c>
      <c r="D809" s="168"/>
      <c r="E809" s="168"/>
      <c r="F809" s="67" t="s">
        <v>359</v>
      </c>
      <c r="G809" s="4"/>
      <c r="H809" s="9"/>
      <c r="I809" s="4"/>
      <c r="J809" s="82"/>
      <c r="K809" s="167"/>
      <c r="L809" s="82"/>
      <c r="M809" s="308">
        <v>250</v>
      </c>
      <c r="N809" s="176">
        <v>225.36</v>
      </c>
      <c r="O809" s="308">
        <v>125</v>
      </c>
      <c r="P809" s="333"/>
    </row>
    <row r="810" spans="1:15" ht="12.75">
      <c r="A810" s="101">
        <v>584</v>
      </c>
      <c r="B810" s="30">
        <v>5901</v>
      </c>
      <c r="C810" s="126">
        <v>4349</v>
      </c>
      <c r="D810" s="169"/>
      <c r="E810" s="169"/>
      <c r="F810" s="104" t="s">
        <v>14</v>
      </c>
      <c r="G810" s="1"/>
      <c r="H810" s="131"/>
      <c r="I810" s="50"/>
      <c r="J810" s="82"/>
      <c r="K810" s="167"/>
      <c r="L810" s="436"/>
      <c r="M810" s="308">
        <v>15</v>
      </c>
      <c r="N810" s="176">
        <v>0</v>
      </c>
      <c r="O810" s="308">
        <v>1200</v>
      </c>
    </row>
    <row r="811" spans="1:15" ht="12.75">
      <c r="A811" s="101">
        <v>584</v>
      </c>
      <c r="B811" s="30">
        <v>5221</v>
      </c>
      <c r="C811" s="126">
        <v>4349</v>
      </c>
      <c r="D811" s="169"/>
      <c r="E811" s="169"/>
      <c r="F811" s="152" t="s">
        <v>706</v>
      </c>
      <c r="G811" s="1"/>
      <c r="H811" s="131"/>
      <c r="I811" s="50"/>
      <c r="J811" s="82"/>
      <c r="K811" s="167"/>
      <c r="L811" s="436"/>
      <c r="M811" s="308">
        <v>468</v>
      </c>
      <c r="N811" s="212">
        <v>467.5</v>
      </c>
      <c r="O811" s="308">
        <v>0</v>
      </c>
    </row>
    <row r="812" spans="1:15" ht="12.75">
      <c r="A812" s="101">
        <v>584</v>
      </c>
      <c r="B812" s="30">
        <v>5222</v>
      </c>
      <c r="C812" s="126">
        <v>4349</v>
      </c>
      <c r="D812" s="169"/>
      <c r="E812" s="169"/>
      <c r="F812" s="152" t="s">
        <v>707</v>
      </c>
      <c r="G812" s="1"/>
      <c r="H812" s="131"/>
      <c r="I812" s="50"/>
      <c r="J812" s="82"/>
      <c r="K812" s="167"/>
      <c r="L812" s="436"/>
      <c r="M812" s="308">
        <v>647</v>
      </c>
      <c r="N812" s="212">
        <v>647</v>
      </c>
      <c r="O812" s="308">
        <v>0</v>
      </c>
    </row>
    <row r="813" spans="1:15" ht="12.75">
      <c r="A813" s="101">
        <v>584</v>
      </c>
      <c r="B813" s="30">
        <v>5223</v>
      </c>
      <c r="C813" s="126">
        <v>4349</v>
      </c>
      <c r="D813" s="169"/>
      <c r="E813" s="169"/>
      <c r="F813" s="152" t="s">
        <v>708</v>
      </c>
      <c r="G813" s="1"/>
      <c r="H813" s="131"/>
      <c r="I813" s="50"/>
      <c r="J813" s="82"/>
      <c r="K813" s="167"/>
      <c r="L813" s="436"/>
      <c r="M813" s="308">
        <v>38</v>
      </c>
      <c r="N813" s="212">
        <v>38</v>
      </c>
      <c r="O813" s="308">
        <v>0</v>
      </c>
    </row>
    <row r="814" spans="1:15" ht="12.75">
      <c r="A814" s="101">
        <v>584</v>
      </c>
      <c r="B814" s="30">
        <v>5331</v>
      </c>
      <c r="C814" s="126">
        <v>4349</v>
      </c>
      <c r="D814" s="169"/>
      <c r="E814" s="169"/>
      <c r="F814" s="152" t="s">
        <v>709</v>
      </c>
      <c r="G814" s="1"/>
      <c r="H814" s="131"/>
      <c r="I814" s="50"/>
      <c r="J814" s="82"/>
      <c r="K814" s="167"/>
      <c r="L814" s="436"/>
      <c r="M814" s="308">
        <v>14</v>
      </c>
      <c r="N814" s="212">
        <v>14.5</v>
      </c>
      <c r="O814" s="308">
        <v>0</v>
      </c>
    </row>
    <row r="815" spans="1:15" ht="12.75">
      <c r="A815" s="101">
        <v>584</v>
      </c>
      <c r="B815" s="30">
        <v>5333</v>
      </c>
      <c r="C815" s="126">
        <v>4349</v>
      </c>
      <c r="D815" s="169"/>
      <c r="E815" s="169"/>
      <c r="F815" s="104" t="s">
        <v>710</v>
      </c>
      <c r="G815" s="1"/>
      <c r="H815" s="131"/>
      <c r="I815" s="50"/>
      <c r="J815" s="82"/>
      <c r="K815" s="167"/>
      <c r="L815" s="436"/>
      <c r="M815" s="308">
        <v>24</v>
      </c>
      <c r="N815" s="176">
        <v>24</v>
      </c>
      <c r="O815" s="308">
        <v>0</v>
      </c>
    </row>
    <row r="816" spans="1:15" ht="12.75">
      <c r="A816" s="101">
        <v>584</v>
      </c>
      <c r="B816" s="30">
        <v>5492</v>
      </c>
      <c r="C816" s="126">
        <v>4349</v>
      </c>
      <c r="D816" s="169"/>
      <c r="E816" s="169"/>
      <c r="F816" s="67" t="s">
        <v>463</v>
      </c>
      <c r="G816" s="1"/>
      <c r="H816" s="131"/>
      <c r="I816" s="50"/>
      <c r="J816" s="82"/>
      <c r="K816" s="167"/>
      <c r="L816" s="436"/>
      <c r="M816" s="308">
        <v>20</v>
      </c>
      <c r="N816" s="176">
        <v>0</v>
      </c>
      <c r="O816" s="308">
        <v>12</v>
      </c>
    </row>
    <row r="817" spans="1:15" ht="13.5" thickBot="1">
      <c r="A817" s="125">
        <v>584</v>
      </c>
      <c r="B817" s="373"/>
      <c r="C817" s="126"/>
      <c r="D817" s="169"/>
      <c r="E817" s="169"/>
      <c r="F817" s="393" t="s">
        <v>13</v>
      </c>
      <c r="G817" s="1"/>
      <c r="H817" s="131"/>
      <c r="I817" s="52"/>
      <c r="J817" s="357">
        <f>SUM(J808)</f>
        <v>0</v>
      </c>
      <c r="K817" s="195">
        <f>SUM(K808:K816)</f>
        <v>2.579</v>
      </c>
      <c r="L817" s="357">
        <f>SUM(L808:L816)</f>
        <v>0</v>
      </c>
      <c r="M817" s="301">
        <f>SUM(M809:M816)</f>
        <v>1476</v>
      </c>
      <c r="N817" s="205">
        <f>SUM(N809:N816)</f>
        <v>1416.3600000000001</v>
      </c>
      <c r="O817" s="309">
        <f>SUM(O809:O816)</f>
        <v>1337</v>
      </c>
    </row>
    <row r="818" spans="1:15" ht="13.5" thickBot="1">
      <c r="A818" s="5"/>
      <c r="B818" s="5"/>
      <c r="C818" s="5"/>
      <c r="D818" s="333"/>
      <c r="E818" s="333"/>
      <c r="F818" s="39" t="s">
        <v>216</v>
      </c>
      <c r="G818" s="410"/>
      <c r="H818" s="38"/>
      <c r="I818" s="53">
        <f>SUM(I809:I817)</f>
        <v>0</v>
      </c>
      <c r="J818" s="203">
        <f>SUM(J796+J798+J806+J817)</f>
        <v>76</v>
      </c>
      <c r="K818" s="552">
        <f>SUM(K796+K798+K806+K817)</f>
        <v>56.275000000000006</v>
      </c>
      <c r="L818" s="302">
        <f>SUM(L817+L806+L798+L796)</f>
        <v>76</v>
      </c>
      <c r="M818" s="553">
        <f>SUM(M817+M796+M805+M786+M803)</f>
        <v>2018</v>
      </c>
      <c r="N818" s="554">
        <f>SUM(N817+N796+N805+N786+N803)</f>
        <v>1527.501</v>
      </c>
      <c r="O818" s="356">
        <f>SUM(O817+O805+O803+O796+O786)</f>
        <v>1653</v>
      </c>
    </row>
    <row r="819" spans="1:15" ht="13.5" thickBot="1">
      <c r="A819" s="6"/>
      <c r="B819" s="6"/>
      <c r="C819" s="6"/>
      <c r="D819" s="481"/>
      <c r="E819" s="481"/>
      <c r="F819" s="384" t="s">
        <v>627</v>
      </c>
      <c r="G819" s="112"/>
      <c r="H819" s="385"/>
      <c r="I819" s="386" t="e">
        <f>SUM(#REF!+I781+I818)</f>
        <v>#REF!</v>
      </c>
      <c r="J819" s="189">
        <f>SUM(J818+J781)</f>
        <v>101055</v>
      </c>
      <c r="K819" s="547">
        <f>SUM(K818+K781+K775)</f>
        <v>93660.42499999999</v>
      </c>
      <c r="L819" s="545">
        <f>SUM(L818+L781+L775)</f>
        <v>101055</v>
      </c>
      <c r="M819" s="548">
        <f>SUM(M818+M781)</f>
        <v>102218</v>
      </c>
      <c r="N819" s="186">
        <f>SUM(N818+N781)</f>
        <v>91186.21</v>
      </c>
      <c r="O819" s="642">
        <f>SUM(O818+O781)</f>
        <v>101853</v>
      </c>
    </row>
    <row r="820" spans="1:15" ht="3" customHeight="1" thickBot="1">
      <c r="A820" s="31"/>
      <c r="B820" s="31"/>
      <c r="C820" s="31"/>
      <c r="D820" s="434"/>
      <c r="E820" s="434"/>
      <c r="H820" s="9"/>
      <c r="J820" s="81"/>
      <c r="K820" s="165"/>
      <c r="L820" s="182"/>
      <c r="M820" s="81"/>
      <c r="N820" s="165"/>
      <c r="O820" s="298"/>
    </row>
    <row r="821" spans="1:15" ht="13.5" thickBot="1">
      <c r="A821" s="7">
        <v>10</v>
      </c>
      <c r="B821" s="59"/>
      <c r="C821" s="59"/>
      <c r="D821" s="489"/>
      <c r="E821" s="489"/>
      <c r="F821" s="20" t="s">
        <v>323</v>
      </c>
      <c r="G821" s="22"/>
      <c r="H821" s="58"/>
      <c r="I821" s="136"/>
      <c r="J821" s="198"/>
      <c r="K821" s="165"/>
      <c r="L821" s="182"/>
      <c r="M821" s="81"/>
      <c r="N821" s="165"/>
      <c r="O821" s="298"/>
    </row>
    <row r="822" spans="1:15" ht="12.75">
      <c r="A822" s="297">
        <v>607</v>
      </c>
      <c r="B822" s="290">
        <v>5169</v>
      </c>
      <c r="C822" s="290">
        <v>2212</v>
      </c>
      <c r="D822" s="486"/>
      <c r="E822" s="358"/>
      <c r="F822" s="285" t="s">
        <v>178</v>
      </c>
      <c r="G822" s="17"/>
      <c r="H822" s="217"/>
      <c r="I822" s="293"/>
      <c r="J822" s="83"/>
      <c r="K822" s="192"/>
      <c r="L822" s="307"/>
      <c r="M822" s="300">
        <v>400</v>
      </c>
      <c r="N822" s="175">
        <v>387.99</v>
      </c>
      <c r="O822" s="300">
        <v>486</v>
      </c>
    </row>
    <row r="823" spans="1:15" ht="12.75">
      <c r="A823" s="77">
        <v>608</v>
      </c>
      <c r="B823" s="76">
        <v>5169</v>
      </c>
      <c r="C823" s="76">
        <v>2219</v>
      </c>
      <c r="D823" s="483"/>
      <c r="E823" s="483"/>
      <c r="F823" s="245" t="s">
        <v>164</v>
      </c>
      <c r="H823" s="10"/>
      <c r="I823" s="107"/>
      <c r="J823" s="171"/>
      <c r="K823" s="167"/>
      <c r="L823" s="82"/>
      <c r="M823" s="300">
        <v>2800</v>
      </c>
      <c r="N823" s="177">
        <v>1891.922</v>
      </c>
      <c r="O823" s="300">
        <v>3000</v>
      </c>
    </row>
    <row r="824" spans="1:15" ht="1.5" customHeight="1">
      <c r="A824" s="77"/>
      <c r="B824" s="76"/>
      <c r="C824" s="76"/>
      <c r="D824" s="483"/>
      <c r="E824" s="483"/>
      <c r="F824" s="245"/>
      <c r="H824" s="10"/>
      <c r="I824" s="107"/>
      <c r="J824" s="171"/>
      <c r="K824" s="167"/>
      <c r="L824" s="82"/>
      <c r="M824" s="300"/>
      <c r="N824" s="177"/>
      <c r="O824" s="300"/>
    </row>
    <row r="825" spans="1:15" ht="12.75">
      <c r="A825" s="75">
        <v>609</v>
      </c>
      <c r="B825" s="30">
        <v>5166</v>
      </c>
      <c r="C825" s="30">
        <v>2219</v>
      </c>
      <c r="D825" s="168"/>
      <c r="E825" s="168"/>
      <c r="F825" s="70" t="s">
        <v>174</v>
      </c>
      <c r="H825" s="10"/>
      <c r="I825" s="25"/>
      <c r="J825" s="171"/>
      <c r="K825" s="167"/>
      <c r="L825" s="82"/>
      <c r="M825" s="300">
        <v>50</v>
      </c>
      <c r="N825" s="177">
        <v>32.4</v>
      </c>
      <c r="O825" s="300">
        <v>20</v>
      </c>
    </row>
    <row r="826" spans="1:15" ht="1.5" customHeight="1">
      <c r="A826" s="75"/>
      <c r="B826" s="30"/>
      <c r="C826" s="30"/>
      <c r="D826" s="168"/>
      <c r="E826" s="168"/>
      <c r="F826" s="70"/>
      <c r="H826" s="10"/>
      <c r="I826" s="25"/>
      <c r="J826" s="171"/>
      <c r="K826" s="167"/>
      <c r="L826" s="82"/>
      <c r="M826" s="300"/>
      <c r="N826" s="173"/>
      <c r="O826" s="300"/>
    </row>
    <row r="827" spans="1:15" ht="12.75">
      <c r="A827" s="49">
        <v>614</v>
      </c>
      <c r="B827" s="30">
        <v>5139</v>
      </c>
      <c r="C827" s="30">
        <v>2212</v>
      </c>
      <c r="D827" s="168"/>
      <c r="E827" s="168"/>
      <c r="F827" s="78" t="s">
        <v>523</v>
      </c>
      <c r="H827" s="9"/>
      <c r="I827" s="25"/>
      <c r="J827" s="82"/>
      <c r="K827" s="167"/>
      <c r="L827" s="82"/>
      <c r="M827" s="299">
        <v>2538</v>
      </c>
      <c r="N827" s="173">
        <v>2658.682</v>
      </c>
      <c r="O827" s="299">
        <v>2400</v>
      </c>
    </row>
    <row r="828" spans="1:15" ht="12.75">
      <c r="A828" s="49">
        <v>614</v>
      </c>
      <c r="B828" s="30">
        <v>5171</v>
      </c>
      <c r="C828" s="30">
        <v>2212</v>
      </c>
      <c r="D828" s="168"/>
      <c r="E828" s="168"/>
      <c r="F828" s="78" t="s">
        <v>56</v>
      </c>
      <c r="H828" s="9"/>
      <c r="I828" s="25"/>
      <c r="J828" s="82"/>
      <c r="K828" s="167"/>
      <c r="L828" s="82"/>
      <c r="M828" s="299">
        <v>400</v>
      </c>
      <c r="N828" s="173">
        <v>339.26</v>
      </c>
      <c r="O828" s="299">
        <v>350</v>
      </c>
    </row>
    <row r="829" spans="1:15" ht="12.75">
      <c r="A829" s="49">
        <v>614</v>
      </c>
      <c r="B829" s="30">
        <v>5169</v>
      </c>
      <c r="C829" s="30">
        <v>2212</v>
      </c>
      <c r="D829" s="168"/>
      <c r="E829" s="168"/>
      <c r="F829" s="104" t="s">
        <v>353</v>
      </c>
      <c r="H829" s="9"/>
      <c r="I829" s="25"/>
      <c r="J829" s="82"/>
      <c r="K829" s="167"/>
      <c r="L829" s="82"/>
      <c r="M829" s="299">
        <v>3500</v>
      </c>
      <c r="N829" s="173">
        <v>3318.92</v>
      </c>
      <c r="O829" s="299">
        <v>3540</v>
      </c>
    </row>
    <row r="830" spans="1:15" ht="12.75">
      <c r="A830" s="75">
        <v>614</v>
      </c>
      <c r="B830" s="30"/>
      <c r="C830" s="30"/>
      <c r="D830" s="487"/>
      <c r="E830" s="487"/>
      <c r="F830" s="88" t="s">
        <v>513</v>
      </c>
      <c r="G830" s="18"/>
      <c r="H830" s="13"/>
      <c r="I830" s="52"/>
      <c r="J830" s="311"/>
      <c r="K830" s="192"/>
      <c r="L830" s="311"/>
      <c r="M830" s="313">
        <f>SUM(M827:M829)</f>
        <v>6438</v>
      </c>
      <c r="N830" s="177">
        <f>SUM(N827:N829)</f>
        <v>6316.862</v>
      </c>
      <c r="O830" s="300">
        <f>SUM(O827:O829)</f>
        <v>6290</v>
      </c>
    </row>
    <row r="831" spans="5:15" ht="2.25" customHeight="1">
      <c r="E831" s="434"/>
      <c r="F831" s="11"/>
      <c r="G831" s="11"/>
      <c r="H831" s="11"/>
      <c r="I831" s="11"/>
      <c r="J831" s="172"/>
      <c r="K831" s="173"/>
      <c r="L831" s="172"/>
      <c r="M831" s="309"/>
      <c r="N831" s="173"/>
      <c r="O831" s="317"/>
    </row>
    <row r="832" spans="1:15" ht="12.75">
      <c r="A832" s="75">
        <v>616</v>
      </c>
      <c r="B832" s="30">
        <v>1343</v>
      </c>
      <c r="C832" s="30"/>
      <c r="D832" s="168"/>
      <c r="E832" s="168"/>
      <c r="F832" s="71" t="s">
        <v>327</v>
      </c>
      <c r="H832" s="28"/>
      <c r="I832" s="120"/>
      <c r="J832" s="317">
        <v>2000</v>
      </c>
      <c r="K832" s="207">
        <v>2045.392</v>
      </c>
      <c r="L832" s="317">
        <v>2100</v>
      </c>
      <c r="M832" s="82"/>
      <c r="N832" s="167"/>
      <c r="O832" s="307"/>
    </row>
    <row r="833" spans="1:15" ht="12.75">
      <c r="A833" s="75">
        <v>617</v>
      </c>
      <c r="B833" s="30">
        <v>1343</v>
      </c>
      <c r="C833" s="30"/>
      <c r="D833" s="168"/>
      <c r="E833" s="168"/>
      <c r="F833" s="150" t="s">
        <v>65</v>
      </c>
      <c r="H833" s="12"/>
      <c r="I833" s="120"/>
      <c r="J833" s="317">
        <v>180</v>
      </c>
      <c r="K833" s="177">
        <v>177.175</v>
      </c>
      <c r="L833" s="317">
        <v>200</v>
      </c>
      <c r="M833" s="82"/>
      <c r="N833" s="167"/>
      <c r="O833" s="307"/>
    </row>
    <row r="834" spans="1:15" ht="12.75">
      <c r="A834" s="87">
        <v>619</v>
      </c>
      <c r="B834" s="30">
        <v>2212</v>
      </c>
      <c r="C834" s="30">
        <v>2299</v>
      </c>
      <c r="D834" s="168"/>
      <c r="E834" s="168"/>
      <c r="F834" s="70" t="s">
        <v>328</v>
      </c>
      <c r="G834" s="35"/>
      <c r="H834" s="12"/>
      <c r="I834" s="144"/>
      <c r="J834" s="317">
        <v>1700</v>
      </c>
      <c r="K834" s="177">
        <v>1121.034</v>
      </c>
      <c r="L834" s="317">
        <v>1700</v>
      </c>
      <c r="M834" s="82"/>
      <c r="N834" s="167"/>
      <c r="O834" s="307"/>
    </row>
    <row r="835" spans="1:15" ht="12.75">
      <c r="A835" s="87">
        <v>619</v>
      </c>
      <c r="B835" s="30">
        <v>2324</v>
      </c>
      <c r="C835" s="30">
        <v>2299</v>
      </c>
      <c r="D835" s="483"/>
      <c r="E835" s="483"/>
      <c r="F835" s="71" t="s">
        <v>527</v>
      </c>
      <c r="G835" s="99"/>
      <c r="H835" s="28"/>
      <c r="I835" s="17"/>
      <c r="J835" s="317">
        <v>300</v>
      </c>
      <c r="K835" s="207">
        <v>163.811</v>
      </c>
      <c r="L835" s="317">
        <v>250</v>
      </c>
      <c r="M835" s="82"/>
      <c r="N835" s="167"/>
      <c r="O835" s="307"/>
    </row>
    <row r="836" spans="1:15" ht="12.75">
      <c r="A836" s="134">
        <v>620</v>
      </c>
      <c r="B836" s="32">
        <v>1361</v>
      </c>
      <c r="C836" s="32"/>
      <c r="D836" s="482"/>
      <c r="E836" s="482"/>
      <c r="F836" s="256" t="s">
        <v>329</v>
      </c>
      <c r="G836" s="214"/>
      <c r="H836" s="48"/>
      <c r="I836" s="120"/>
      <c r="J836" s="317">
        <v>3900</v>
      </c>
      <c r="K836" s="205">
        <v>3245.01</v>
      </c>
      <c r="L836" s="317">
        <v>3950</v>
      </c>
      <c r="M836" s="182"/>
      <c r="N836" s="165"/>
      <c r="O836" s="298"/>
    </row>
    <row r="837" spans="1:15" ht="12.75">
      <c r="A837" s="87">
        <v>621</v>
      </c>
      <c r="B837" s="30">
        <v>2111</v>
      </c>
      <c r="C837" s="30">
        <v>2219</v>
      </c>
      <c r="D837" s="168"/>
      <c r="E837" s="168"/>
      <c r="F837" s="70" t="s">
        <v>66</v>
      </c>
      <c r="G837" s="11"/>
      <c r="H837" s="12"/>
      <c r="I837" s="65"/>
      <c r="J837" s="317">
        <v>290</v>
      </c>
      <c r="K837" s="177">
        <v>201.16</v>
      </c>
      <c r="L837" s="317">
        <v>250</v>
      </c>
      <c r="M837" s="182"/>
      <c r="N837" s="165"/>
      <c r="O837" s="298"/>
    </row>
    <row r="838" spans="1:15" ht="12.75">
      <c r="A838" s="87">
        <v>624</v>
      </c>
      <c r="B838" s="30">
        <v>2111</v>
      </c>
      <c r="C838" s="30">
        <v>2219</v>
      </c>
      <c r="D838" s="168"/>
      <c r="E838" s="168"/>
      <c r="F838" s="149" t="s">
        <v>472</v>
      </c>
      <c r="G838" s="11"/>
      <c r="H838" s="12"/>
      <c r="I838" s="65"/>
      <c r="J838" s="516">
        <v>17</v>
      </c>
      <c r="K838" s="177">
        <v>17.3</v>
      </c>
      <c r="L838" s="317">
        <v>17</v>
      </c>
      <c r="M838" s="182"/>
      <c r="N838" s="165"/>
      <c r="O838" s="298"/>
    </row>
    <row r="839" spans="1:15" ht="12.75">
      <c r="A839" s="125">
        <v>627</v>
      </c>
      <c r="B839" s="126">
        <v>2111</v>
      </c>
      <c r="C839" s="126">
        <v>2219</v>
      </c>
      <c r="D839" s="169"/>
      <c r="E839" s="169"/>
      <c r="F839" s="65" t="s">
        <v>480</v>
      </c>
      <c r="G839" s="78"/>
      <c r="H839" s="116"/>
      <c r="I839" s="65"/>
      <c r="J839" s="309">
        <v>2300</v>
      </c>
      <c r="K839" s="177">
        <v>1849.62</v>
      </c>
      <c r="L839" s="309">
        <v>2250</v>
      </c>
      <c r="M839" s="182"/>
      <c r="N839" s="165"/>
      <c r="O839" s="298"/>
    </row>
    <row r="840" spans="1:15" ht="12.75">
      <c r="A840" s="125">
        <v>628</v>
      </c>
      <c r="B840" s="126">
        <v>5169</v>
      </c>
      <c r="C840" s="126">
        <v>2219</v>
      </c>
      <c r="D840" s="169"/>
      <c r="E840" s="169"/>
      <c r="F840" s="153" t="s">
        <v>511</v>
      </c>
      <c r="G840" s="138"/>
      <c r="H840" s="141"/>
      <c r="I840" s="17"/>
      <c r="J840" s="312"/>
      <c r="K840" s="194"/>
      <c r="L840" s="312"/>
      <c r="M840" s="300">
        <v>1380</v>
      </c>
      <c r="N840" s="175">
        <v>1109.77</v>
      </c>
      <c r="O840" s="300">
        <v>1350</v>
      </c>
    </row>
    <row r="841" spans="1:16" ht="12.75">
      <c r="A841" s="125">
        <v>629</v>
      </c>
      <c r="B841" s="126">
        <v>2111</v>
      </c>
      <c r="C841" s="126">
        <v>2219</v>
      </c>
      <c r="D841" s="169"/>
      <c r="E841" s="169"/>
      <c r="F841" s="65" t="s">
        <v>510</v>
      </c>
      <c r="G841" s="78"/>
      <c r="H841" s="116"/>
      <c r="I841" s="65"/>
      <c r="J841" s="309">
        <v>398</v>
      </c>
      <c r="K841" s="177">
        <v>304.096</v>
      </c>
      <c r="L841" s="309">
        <v>390</v>
      </c>
      <c r="M841" s="311"/>
      <c r="N841" s="192"/>
      <c r="O841" s="311"/>
      <c r="P841" s="333"/>
    </row>
    <row r="842" spans="1:16" ht="12.75">
      <c r="A842" s="235">
        <v>632</v>
      </c>
      <c r="B842" s="535">
        <v>1361</v>
      </c>
      <c r="C842" s="535"/>
      <c r="D842" s="465"/>
      <c r="E842" s="465"/>
      <c r="F842" s="88" t="s">
        <v>313</v>
      </c>
      <c r="G842" s="138"/>
      <c r="H842" s="536"/>
      <c r="I842" s="387"/>
      <c r="J842" s="309">
        <v>0</v>
      </c>
      <c r="K842" s="177">
        <v>0.57</v>
      </c>
      <c r="L842" s="309">
        <v>0</v>
      </c>
      <c r="M842" s="311"/>
      <c r="N842" s="192"/>
      <c r="O842" s="311"/>
      <c r="P842" s="333"/>
    </row>
    <row r="843" spans="1:16" ht="12.75">
      <c r="A843" s="235">
        <v>633</v>
      </c>
      <c r="B843" s="535">
        <v>1359</v>
      </c>
      <c r="C843" s="535"/>
      <c r="D843" s="465"/>
      <c r="E843" s="465"/>
      <c r="F843" s="88" t="s">
        <v>573</v>
      </c>
      <c r="G843" s="138"/>
      <c r="H843" s="536"/>
      <c r="I843" s="387"/>
      <c r="J843" s="309">
        <v>0</v>
      </c>
      <c r="K843" s="177">
        <v>238</v>
      </c>
      <c r="L843" s="309">
        <v>0</v>
      </c>
      <c r="M843" s="311"/>
      <c r="N843" s="192"/>
      <c r="O843" s="311"/>
      <c r="P843" s="333"/>
    </row>
    <row r="844" spans="1:15" ht="14.25" customHeight="1">
      <c r="A844" s="134">
        <v>634</v>
      </c>
      <c r="B844" s="32">
        <v>5213</v>
      </c>
      <c r="C844" s="32">
        <v>2221</v>
      </c>
      <c r="D844" s="281"/>
      <c r="E844" s="281"/>
      <c r="F844" s="103" t="s">
        <v>143</v>
      </c>
      <c r="G844" s="18"/>
      <c r="H844" s="18"/>
      <c r="I844" s="52"/>
      <c r="J844" s="312"/>
      <c r="K844" s="192"/>
      <c r="L844" s="312"/>
      <c r="M844" s="300">
        <v>250</v>
      </c>
      <c r="N844" s="175">
        <v>186.03</v>
      </c>
      <c r="O844" s="300">
        <v>200</v>
      </c>
    </row>
    <row r="845" spans="1:15" ht="14.25" customHeight="1" thickBot="1">
      <c r="A845" s="87">
        <v>635</v>
      </c>
      <c r="B845" s="26">
        <v>1353</v>
      </c>
      <c r="C845" s="30"/>
      <c r="D845" s="168"/>
      <c r="E845" s="168"/>
      <c r="F845" s="65" t="s">
        <v>173</v>
      </c>
      <c r="G845" s="11"/>
      <c r="H845" s="11"/>
      <c r="I845" s="11"/>
      <c r="J845" s="313">
        <v>460</v>
      </c>
      <c r="K845" s="195">
        <v>384.3</v>
      </c>
      <c r="L845" s="313">
        <v>440</v>
      </c>
      <c r="M845" s="311"/>
      <c r="N845" s="192"/>
      <c r="O845" s="311"/>
    </row>
    <row r="846" spans="1:15" ht="13.5" thickBot="1">
      <c r="A846" s="6"/>
      <c r="B846" s="6"/>
      <c r="C846" s="6"/>
      <c r="D846" s="481"/>
      <c r="E846" s="481"/>
      <c r="F846" s="24" t="s">
        <v>418</v>
      </c>
      <c r="G846" s="106"/>
      <c r="H846" s="94"/>
      <c r="I846" s="93" t="e">
        <f>SUM(#REF!)</f>
        <v>#REF!</v>
      </c>
      <c r="J846" s="544">
        <f>SUM(J845+J841+J839+J837+J836+J835+J834+J833+J832+J830+J6605+J838)</f>
        <v>11545</v>
      </c>
      <c r="K846" s="186">
        <f>SUM(K822:K845)</f>
        <v>9747.467999999999</v>
      </c>
      <c r="L846" s="542">
        <f>SUM(L832:L845)</f>
        <v>11547</v>
      </c>
      <c r="M846" s="545">
        <f>SUM(M844+M840+M830+M825+M823+M822)</f>
        <v>11318</v>
      </c>
      <c r="N846" s="407">
        <f>SUM(N844+N840+N830+N825+N823+N822)</f>
        <v>9924.974</v>
      </c>
      <c r="O846" s="306">
        <f>SUM(O844+O840+O830+O825+O823+O822)</f>
        <v>11346</v>
      </c>
    </row>
    <row r="847" spans="5:15" ht="3" customHeight="1" thickBot="1">
      <c r="E847" s="434"/>
      <c r="J847" s="81"/>
      <c r="K847" s="165"/>
      <c r="L847" s="182"/>
      <c r="M847" s="81"/>
      <c r="N847" s="165"/>
      <c r="O847" s="298"/>
    </row>
    <row r="848" spans="1:15" ht="13.5" thickBot="1">
      <c r="A848" s="7">
        <v>11</v>
      </c>
      <c r="B848" s="7"/>
      <c r="C848" s="7"/>
      <c r="D848" s="328"/>
      <c r="E848" s="328"/>
      <c r="F848" s="16" t="s">
        <v>330</v>
      </c>
      <c r="H848" s="10"/>
      <c r="J848" s="81"/>
      <c r="K848" s="165"/>
      <c r="L848" s="182"/>
      <c r="M848" s="81"/>
      <c r="N848" s="165"/>
      <c r="O848" s="298"/>
    </row>
    <row r="849" spans="1:15" ht="12.75">
      <c r="A849" s="75">
        <v>658</v>
      </c>
      <c r="B849" s="30">
        <v>1361</v>
      </c>
      <c r="C849" s="30"/>
      <c r="D849" s="168"/>
      <c r="E849" s="168"/>
      <c r="F849" s="70" t="s">
        <v>304</v>
      </c>
      <c r="H849" s="12"/>
      <c r="J849" s="300">
        <v>600</v>
      </c>
      <c r="K849" s="175">
        <v>510.72</v>
      </c>
      <c r="L849" s="300">
        <v>600</v>
      </c>
      <c r="M849" s="392"/>
      <c r="N849" s="165"/>
      <c r="O849" s="298"/>
    </row>
    <row r="850" spans="1:15" ht="12.75">
      <c r="A850" s="89">
        <v>659</v>
      </c>
      <c r="B850" s="32">
        <v>2212</v>
      </c>
      <c r="C850" s="32">
        <v>2169</v>
      </c>
      <c r="D850" s="281"/>
      <c r="E850" s="281"/>
      <c r="F850" s="80" t="s">
        <v>305</v>
      </c>
      <c r="H850" s="13"/>
      <c r="J850" s="300">
        <v>120</v>
      </c>
      <c r="K850" s="195">
        <v>117.5</v>
      </c>
      <c r="L850" s="300">
        <v>120</v>
      </c>
      <c r="M850" s="392"/>
      <c r="N850" s="165"/>
      <c r="O850" s="298"/>
    </row>
    <row r="851" spans="1:15" ht="13.5" thickBot="1">
      <c r="A851" s="87">
        <v>659</v>
      </c>
      <c r="B851" s="30">
        <v>2324</v>
      </c>
      <c r="C851" s="30">
        <v>2169</v>
      </c>
      <c r="D851" s="168"/>
      <c r="E851" s="168"/>
      <c r="F851" s="70" t="s">
        <v>527</v>
      </c>
      <c r="G851" s="11"/>
      <c r="H851" s="12"/>
      <c r="I851" s="11"/>
      <c r="J851" s="300">
        <v>40</v>
      </c>
      <c r="K851" s="175">
        <v>46.9</v>
      </c>
      <c r="L851" s="300">
        <v>50</v>
      </c>
      <c r="M851" s="81"/>
      <c r="N851" s="165"/>
      <c r="O851" s="298"/>
    </row>
    <row r="852" spans="1:15" ht="13.5" thickBot="1">
      <c r="A852" s="6"/>
      <c r="B852" s="6"/>
      <c r="C852" s="6"/>
      <c r="D852" s="481"/>
      <c r="E852" s="481"/>
      <c r="F852" s="24" t="s">
        <v>331</v>
      </c>
      <c r="G852" s="106"/>
      <c r="H852" s="94"/>
      <c r="I852" s="93" t="e">
        <f>SUM(#REF!)</f>
        <v>#REF!</v>
      </c>
      <c r="J852" s="544">
        <f>SUM(J849:J851)</f>
        <v>760</v>
      </c>
      <c r="K852" s="186">
        <f>SUM(K849:K851)</f>
        <v>675.12</v>
      </c>
      <c r="L852" s="542">
        <f>SUM(L849:L851)</f>
        <v>770</v>
      </c>
      <c r="M852" s="185"/>
      <c r="N852" s="186"/>
      <c r="O852" s="642"/>
    </row>
    <row r="853" spans="1:15" ht="3.75" customHeight="1" thickBot="1">
      <c r="A853" s="6"/>
      <c r="B853" s="36"/>
      <c r="C853" s="36"/>
      <c r="D853" s="329"/>
      <c r="E853" s="329"/>
      <c r="F853" s="17"/>
      <c r="G853" s="2"/>
      <c r="H853" s="15"/>
      <c r="I853" s="15"/>
      <c r="J853" s="312"/>
      <c r="K853" s="194"/>
      <c r="L853" s="312"/>
      <c r="M853" s="202"/>
      <c r="N853" s="194"/>
      <c r="O853" s="312"/>
    </row>
    <row r="854" spans="1:15" ht="13.5" thickBot="1">
      <c r="A854" s="7">
        <v>12</v>
      </c>
      <c r="B854" s="7"/>
      <c r="C854" s="7"/>
      <c r="D854" s="328"/>
      <c r="E854" s="328"/>
      <c r="F854" s="16" t="s">
        <v>959</v>
      </c>
      <c r="G854" s="136"/>
      <c r="H854" s="364"/>
      <c r="I854" s="364"/>
      <c r="J854" s="365"/>
      <c r="K854" s="194"/>
      <c r="L854" s="312"/>
      <c r="M854" s="202"/>
      <c r="N854" s="194"/>
      <c r="O854" s="312"/>
    </row>
    <row r="855" spans="1:15" ht="12.75">
      <c r="A855" s="284">
        <v>331</v>
      </c>
      <c r="B855" s="290">
        <v>5166</v>
      </c>
      <c r="C855" s="290">
        <v>3639</v>
      </c>
      <c r="D855" s="486"/>
      <c r="E855" s="358"/>
      <c r="F855" s="285" t="s">
        <v>11</v>
      </c>
      <c r="G855" s="2"/>
      <c r="H855" s="15"/>
      <c r="I855" s="15"/>
      <c r="J855" s="312"/>
      <c r="K855" s="194"/>
      <c r="L855" s="312"/>
      <c r="M855" s="309">
        <v>70</v>
      </c>
      <c r="N855" s="177">
        <v>0</v>
      </c>
      <c r="O855" s="309">
        <v>95</v>
      </c>
    </row>
    <row r="856" spans="1:15" ht="13.5" customHeight="1">
      <c r="A856" s="87">
        <v>344</v>
      </c>
      <c r="B856" s="30">
        <v>5169</v>
      </c>
      <c r="C856" s="30">
        <v>3639</v>
      </c>
      <c r="D856" s="168"/>
      <c r="E856" s="168"/>
      <c r="F856" s="149" t="s">
        <v>624</v>
      </c>
      <c r="H856" s="10"/>
      <c r="I856" s="50"/>
      <c r="J856" s="82"/>
      <c r="K856" s="167"/>
      <c r="L856" s="82"/>
      <c r="M856" s="309">
        <v>90</v>
      </c>
      <c r="N856" s="175">
        <v>63.28</v>
      </c>
      <c r="O856" s="309">
        <v>160</v>
      </c>
    </row>
    <row r="857" spans="1:15" ht="13.5" customHeight="1" thickBot="1">
      <c r="A857" s="87">
        <v>388</v>
      </c>
      <c r="B857" s="30">
        <v>4122</v>
      </c>
      <c r="C857" s="30"/>
      <c r="D857" s="168"/>
      <c r="E857" s="168">
        <v>708</v>
      </c>
      <c r="F857" s="199" t="s">
        <v>728</v>
      </c>
      <c r="H857" s="10"/>
      <c r="I857" s="50"/>
      <c r="J857" s="357">
        <v>68</v>
      </c>
      <c r="K857" s="195">
        <v>68.218</v>
      </c>
      <c r="L857" s="301">
        <v>0</v>
      </c>
      <c r="M857" s="312"/>
      <c r="N857" s="192"/>
      <c r="O857" s="312"/>
    </row>
    <row r="858" spans="1:15" ht="13.5" thickBot="1">
      <c r="A858" s="6"/>
      <c r="B858" s="36"/>
      <c r="C858" s="36"/>
      <c r="D858" s="329"/>
      <c r="E858" s="329"/>
      <c r="F858" s="359" t="s">
        <v>628</v>
      </c>
      <c r="G858" s="372"/>
      <c r="H858" s="94"/>
      <c r="I858" s="93"/>
      <c r="J858" s="544">
        <f>SUM(J857)</f>
        <v>68</v>
      </c>
      <c r="K858" s="186">
        <f>SUM(K857)</f>
        <v>68.218</v>
      </c>
      <c r="L858" s="542">
        <f>SUM(L857)</f>
        <v>0</v>
      </c>
      <c r="M858" s="185">
        <f>SUM(M855:M856)</f>
        <v>160</v>
      </c>
      <c r="N858" s="555">
        <f>SUM(N855:N856)</f>
        <v>63.28</v>
      </c>
      <c r="O858" s="545">
        <f>SUM(O855:O857)</f>
        <v>255</v>
      </c>
    </row>
    <row r="859" spans="1:15" ht="3.75" customHeight="1" thickBot="1">
      <c r="A859" s="6"/>
      <c r="B859" s="36"/>
      <c r="C859" s="36"/>
      <c r="D859" s="329"/>
      <c r="E859" s="329"/>
      <c r="F859" s="17"/>
      <c r="G859" s="2"/>
      <c r="H859" s="15"/>
      <c r="I859" s="15"/>
      <c r="J859" s="312"/>
      <c r="K859" s="194"/>
      <c r="L859" s="312"/>
      <c r="M859" s="202"/>
      <c r="N859" s="194"/>
      <c r="O859" s="312"/>
    </row>
    <row r="860" spans="1:15" ht="13.5" thickBot="1">
      <c r="A860" s="7">
        <v>13</v>
      </c>
      <c r="B860" s="60"/>
      <c r="C860" s="60"/>
      <c r="D860" s="491"/>
      <c r="E860" s="491"/>
      <c r="F860" s="23" t="s">
        <v>332</v>
      </c>
      <c r="J860" s="81"/>
      <c r="K860" s="165"/>
      <c r="L860" s="182"/>
      <c r="M860" s="81"/>
      <c r="N860" s="165"/>
      <c r="O860" s="298"/>
    </row>
    <row r="861" spans="1:15" ht="12.75">
      <c r="A861" s="266">
        <v>691</v>
      </c>
      <c r="B861" s="266">
        <v>5011</v>
      </c>
      <c r="C861" s="266">
        <v>5311</v>
      </c>
      <c r="D861" s="504"/>
      <c r="E861" s="479"/>
      <c r="F861" s="67" t="s">
        <v>348</v>
      </c>
      <c r="H861" s="9"/>
      <c r="I861" s="4"/>
      <c r="J861" s="171"/>
      <c r="K861" s="167"/>
      <c r="L861" s="347"/>
      <c r="M861" s="507">
        <v>7306</v>
      </c>
      <c r="N861" s="176">
        <v>6109.59</v>
      </c>
      <c r="O861" s="507">
        <v>7413</v>
      </c>
    </row>
    <row r="862" spans="1:15" ht="12.75">
      <c r="A862" s="266">
        <v>691</v>
      </c>
      <c r="B862" s="266">
        <v>5031</v>
      </c>
      <c r="C862" s="266">
        <v>5311</v>
      </c>
      <c r="D862" s="504"/>
      <c r="E862" s="479"/>
      <c r="F862" s="67" t="s">
        <v>350</v>
      </c>
      <c r="H862" s="9"/>
      <c r="I862" s="4"/>
      <c r="J862" s="171"/>
      <c r="K862" s="438"/>
      <c r="L862" s="347"/>
      <c r="M862" s="507">
        <v>1826</v>
      </c>
      <c r="N862" s="173">
        <v>1526.85</v>
      </c>
      <c r="O862" s="507">
        <v>1853</v>
      </c>
    </row>
    <row r="863" spans="1:15" ht="12.75">
      <c r="A863" s="266">
        <v>691</v>
      </c>
      <c r="B863" s="266">
        <v>5032</v>
      </c>
      <c r="C863" s="266">
        <v>5311</v>
      </c>
      <c r="D863" s="504"/>
      <c r="E863" s="479"/>
      <c r="F863" s="67" t="s">
        <v>351</v>
      </c>
      <c r="H863" s="9"/>
      <c r="I863" s="4"/>
      <c r="J863" s="171"/>
      <c r="K863" s="167"/>
      <c r="L863" s="347"/>
      <c r="M863" s="507">
        <v>657</v>
      </c>
      <c r="N863" s="173">
        <v>551.66</v>
      </c>
      <c r="O863" s="507">
        <v>667</v>
      </c>
    </row>
    <row r="864" spans="1:15" ht="12.75">
      <c r="A864" s="266">
        <v>691</v>
      </c>
      <c r="B864" s="266">
        <v>5424</v>
      </c>
      <c r="C864" s="266">
        <v>5311</v>
      </c>
      <c r="D864" s="504"/>
      <c r="E864" s="479"/>
      <c r="F864" s="104" t="s">
        <v>625</v>
      </c>
      <c r="H864" s="9"/>
      <c r="I864" s="4"/>
      <c r="J864" s="171"/>
      <c r="K864" s="167"/>
      <c r="L864" s="347"/>
      <c r="M864" s="507">
        <v>14</v>
      </c>
      <c r="N864" s="173">
        <v>0</v>
      </c>
      <c r="O864" s="507">
        <v>20</v>
      </c>
    </row>
    <row r="865" spans="1:15" ht="12.75">
      <c r="A865" s="268">
        <v>691</v>
      </c>
      <c r="B865" s="72"/>
      <c r="C865" s="72"/>
      <c r="D865" s="493"/>
      <c r="E865" s="493"/>
      <c r="F865" s="65" t="s">
        <v>363</v>
      </c>
      <c r="G865" s="108"/>
      <c r="H865" s="9"/>
      <c r="I865" s="4"/>
      <c r="J865" s="171"/>
      <c r="K865" s="167"/>
      <c r="L865" s="347"/>
      <c r="M865" s="309">
        <f>SUM(M861:M864)</f>
        <v>9803</v>
      </c>
      <c r="N865" s="175">
        <f>SUM(N861:N864)</f>
        <v>8188.1</v>
      </c>
      <c r="O865" s="662">
        <f>SUM(O861:O864)</f>
        <v>9953</v>
      </c>
    </row>
    <row r="866" spans="5:15" ht="2.25" customHeight="1">
      <c r="E866" s="434"/>
      <c r="J866" s="81"/>
      <c r="K866" s="165"/>
      <c r="L866" s="182"/>
      <c r="M866" s="308"/>
      <c r="N866" s="165"/>
      <c r="O866" s="662"/>
    </row>
    <row r="867" spans="1:15" ht="12.75">
      <c r="A867" s="266">
        <v>692</v>
      </c>
      <c r="B867" s="266">
        <v>5132</v>
      </c>
      <c r="C867" s="266">
        <v>5311</v>
      </c>
      <c r="D867" s="504"/>
      <c r="E867" s="479"/>
      <c r="F867" s="67" t="s">
        <v>375</v>
      </c>
      <c r="H867" s="9"/>
      <c r="I867" s="4"/>
      <c r="J867" s="171"/>
      <c r="K867" s="167"/>
      <c r="L867" s="82"/>
      <c r="M867" s="508">
        <v>3</v>
      </c>
      <c r="N867" s="173">
        <v>2.549</v>
      </c>
      <c r="O867" s="508">
        <v>3</v>
      </c>
    </row>
    <row r="868" spans="1:15" ht="12.75">
      <c r="A868" s="26">
        <v>692</v>
      </c>
      <c r="B868" s="266">
        <v>5133</v>
      </c>
      <c r="C868" s="266">
        <v>5311</v>
      </c>
      <c r="D868" s="504"/>
      <c r="E868" s="479"/>
      <c r="F868" s="67" t="s">
        <v>413</v>
      </c>
      <c r="H868" s="9"/>
      <c r="I868" s="4"/>
      <c r="J868" s="171"/>
      <c r="K868" s="167"/>
      <c r="L868" s="82"/>
      <c r="M868" s="508">
        <v>2</v>
      </c>
      <c r="N868" s="209">
        <v>1.797</v>
      </c>
      <c r="O868" s="508">
        <v>2</v>
      </c>
    </row>
    <row r="869" spans="1:15" ht="12.75">
      <c r="A869" s="266">
        <v>692</v>
      </c>
      <c r="B869" s="266">
        <v>5134</v>
      </c>
      <c r="C869" s="266">
        <v>5311</v>
      </c>
      <c r="D869" s="504"/>
      <c r="E869" s="479"/>
      <c r="F869" s="67" t="s">
        <v>414</v>
      </c>
      <c r="H869" s="9"/>
      <c r="I869" s="4"/>
      <c r="J869" s="171"/>
      <c r="K869" s="167"/>
      <c r="L869" s="82"/>
      <c r="M869" s="508">
        <v>190</v>
      </c>
      <c r="N869" s="173">
        <v>159.41</v>
      </c>
      <c r="O869" s="508">
        <v>190</v>
      </c>
    </row>
    <row r="870" spans="1:15" ht="12.75">
      <c r="A870" s="266">
        <v>692</v>
      </c>
      <c r="B870" s="266">
        <v>5136</v>
      </c>
      <c r="C870" s="266">
        <v>5311</v>
      </c>
      <c r="D870" s="504"/>
      <c r="E870" s="479"/>
      <c r="F870" s="67" t="s">
        <v>373</v>
      </c>
      <c r="H870" s="9"/>
      <c r="I870" s="4"/>
      <c r="J870" s="171"/>
      <c r="K870" s="167"/>
      <c r="L870" s="82"/>
      <c r="M870" s="508">
        <v>3</v>
      </c>
      <c r="N870" s="173">
        <v>3.9</v>
      </c>
      <c r="O870" s="508">
        <v>10</v>
      </c>
    </row>
    <row r="871" spans="1:15" ht="12.75">
      <c r="A871" s="266">
        <v>692</v>
      </c>
      <c r="B871" s="266">
        <v>5139</v>
      </c>
      <c r="C871" s="266">
        <v>5311</v>
      </c>
      <c r="D871" s="504"/>
      <c r="E871" s="479"/>
      <c r="F871" s="67" t="s">
        <v>356</v>
      </c>
      <c r="H871" s="9"/>
      <c r="I871" s="4"/>
      <c r="J871" s="171"/>
      <c r="K871" s="167"/>
      <c r="L871" s="82"/>
      <c r="M871" s="508">
        <v>93</v>
      </c>
      <c r="N871" s="173">
        <v>101.161</v>
      </c>
      <c r="O871" s="508">
        <v>90</v>
      </c>
    </row>
    <row r="872" spans="1:15" ht="12.75">
      <c r="A872" s="266">
        <v>692</v>
      </c>
      <c r="B872" s="266">
        <v>5161</v>
      </c>
      <c r="C872" s="266">
        <v>5311</v>
      </c>
      <c r="D872" s="504"/>
      <c r="E872" s="479"/>
      <c r="F872" s="67" t="s">
        <v>357</v>
      </c>
      <c r="H872" s="9"/>
      <c r="I872" s="4"/>
      <c r="J872" s="171"/>
      <c r="K872" s="167"/>
      <c r="L872" s="82"/>
      <c r="M872" s="508">
        <v>2</v>
      </c>
      <c r="N872" s="173">
        <v>0.35</v>
      </c>
      <c r="O872" s="508">
        <v>2</v>
      </c>
    </row>
    <row r="873" spans="1:15" ht="12.75">
      <c r="A873" s="266">
        <v>692</v>
      </c>
      <c r="B873" s="273">
        <v>5162</v>
      </c>
      <c r="C873" s="273">
        <v>5311</v>
      </c>
      <c r="D873" s="504"/>
      <c r="E873" s="479"/>
      <c r="F873" s="104" t="s">
        <v>522</v>
      </c>
      <c r="H873" s="9"/>
      <c r="I873" s="4"/>
      <c r="J873" s="171"/>
      <c r="K873" s="167"/>
      <c r="L873" s="82"/>
      <c r="M873" s="508">
        <v>9</v>
      </c>
      <c r="N873" s="173">
        <v>7.667</v>
      </c>
      <c r="O873" s="508">
        <v>9</v>
      </c>
    </row>
    <row r="874" spans="1:15" ht="12.75">
      <c r="A874" s="266">
        <v>692</v>
      </c>
      <c r="B874" s="266">
        <v>5169</v>
      </c>
      <c r="C874" s="266">
        <v>5311</v>
      </c>
      <c r="D874" s="504"/>
      <c r="E874" s="479"/>
      <c r="F874" s="67" t="s">
        <v>285</v>
      </c>
      <c r="H874" s="9"/>
      <c r="I874" s="4"/>
      <c r="J874" s="171"/>
      <c r="K874" s="167"/>
      <c r="L874" s="82"/>
      <c r="M874" s="508">
        <v>100</v>
      </c>
      <c r="N874" s="173">
        <v>66</v>
      </c>
      <c r="O874" s="508">
        <v>100</v>
      </c>
    </row>
    <row r="875" spans="1:15" ht="12.75">
      <c r="A875" s="273">
        <v>692</v>
      </c>
      <c r="B875" s="273">
        <v>5179</v>
      </c>
      <c r="C875" s="273">
        <v>5311</v>
      </c>
      <c r="D875" s="504"/>
      <c r="E875" s="479"/>
      <c r="F875" s="67" t="s">
        <v>260</v>
      </c>
      <c r="H875" s="9"/>
      <c r="I875" s="4"/>
      <c r="J875" s="171"/>
      <c r="K875" s="167"/>
      <c r="L875" s="82"/>
      <c r="M875" s="508">
        <v>3</v>
      </c>
      <c r="N875" s="173">
        <v>1.279</v>
      </c>
      <c r="O875" s="508">
        <v>3</v>
      </c>
    </row>
    <row r="876" spans="1:15" ht="12.75">
      <c r="A876" s="268">
        <v>692</v>
      </c>
      <c r="B876" s="72"/>
      <c r="C876" s="72"/>
      <c r="D876" s="493"/>
      <c r="E876" s="493"/>
      <c r="F876" s="65" t="s">
        <v>107</v>
      </c>
      <c r="G876" s="74"/>
      <c r="H876" s="9"/>
      <c r="I876" s="4"/>
      <c r="J876" s="171"/>
      <c r="K876" s="167"/>
      <c r="L876" s="82"/>
      <c r="M876" s="309">
        <f>SUM(M867:M875)</f>
        <v>405</v>
      </c>
      <c r="N876" s="175">
        <f>SUM(N867:N875)</f>
        <v>344.113</v>
      </c>
      <c r="O876" s="662">
        <f>SUM(O867:O875)</f>
        <v>409</v>
      </c>
    </row>
    <row r="877" spans="1:15" ht="2.25" customHeight="1">
      <c r="A877" s="66"/>
      <c r="B877" s="66"/>
      <c r="C877" s="66"/>
      <c r="D877" s="479"/>
      <c r="E877" s="479"/>
      <c r="F877" s="67"/>
      <c r="H877" s="9"/>
      <c r="I877" s="4"/>
      <c r="J877" s="171"/>
      <c r="K877" s="167"/>
      <c r="L877" s="82"/>
      <c r="M877" s="308"/>
      <c r="N877" s="173"/>
      <c r="O877" s="662"/>
    </row>
    <row r="878" spans="1:15" ht="12.75">
      <c r="A878" s="266">
        <v>693</v>
      </c>
      <c r="B878" s="266">
        <v>5167</v>
      </c>
      <c r="C878" s="266">
        <v>5311</v>
      </c>
      <c r="D878" s="504"/>
      <c r="E878" s="479"/>
      <c r="F878" s="67" t="s">
        <v>360</v>
      </c>
      <c r="H878" s="9"/>
      <c r="I878" s="4"/>
      <c r="J878" s="171"/>
      <c r="K878" s="167"/>
      <c r="L878" s="82"/>
      <c r="M878" s="425">
        <v>100</v>
      </c>
      <c r="N878" s="173">
        <v>61.5</v>
      </c>
      <c r="O878" s="508">
        <v>160</v>
      </c>
    </row>
    <row r="879" spans="1:15" ht="12.75">
      <c r="A879" s="266">
        <v>693</v>
      </c>
      <c r="B879" s="266">
        <v>5173</v>
      </c>
      <c r="C879" s="266">
        <v>5311</v>
      </c>
      <c r="D879" s="504"/>
      <c r="E879" s="479"/>
      <c r="F879" s="67" t="s">
        <v>215</v>
      </c>
      <c r="H879" s="9"/>
      <c r="I879" s="4"/>
      <c r="J879" s="171"/>
      <c r="K879" s="167"/>
      <c r="L879" s="82"/>
      <c r="M879" s="425">
        <v>3</v>
      </c>
      <c r="N879" s="173">
        <v>4.594</v>
      </c>
      <c r="O879" s="508">
        <v>10</v>
      </c>
    </row>
    <row r="880" spans="1:15" ht="12.75">
      <c r="A880" s="268">
        <v>693</v>
      </c>
      <c r="B880" s="72"/>
      <c r="C880" s="72"/>
      <c r="D880" s="493"/>
      <c r="E880" s="493"/>
      <c r="F880" s="65" t="s">
        <v>361</v>
      </c>
      <c r="G880" s="56"/>
      <c r="H880" s="9"/>
      <c r="I880" s="4"/>
      <c r="J880" s="171"/>
      <c r="K880" s="167"/>
      <c r="L880" s="82"/>
      <c r="M880" s="309">
        <f>SUM(M878:M879)</f>
        <v>103</v>
      </c>
      <c r="N880" s="175">
        <f>SUM(N878:N879)</f>
        <v>66.094</v>
      </c>
      <c r="O880" s="662">
        <f>SUM(O878:O879)</f>
        <v>170</v>
      </c>
    </row>
    <row r="881" spans="1:15" ht="2.25" customHeight="1">
      <c r="A881" s="72"/>
      <c r="B881" s="72"/>
      <c r="C881" s="72"/>
      <c r="D881" s="493"/>
      <c r="E881" s="493"/>
      <c r="F881" s="65"/>
      <c r="G881" s="56"/>
      <c r="H881" s="9"/>
      <c r="I881" s="4"/>
      <c r="J881" s="171"/>
      <c r="K881" s="167"/>
      <c r="L881" s="82"/>
      <c r="M881" s="429"/>
      <c r="N881" s="195"/>
      <c r="O881" s="662"/>
    </row>
    <row r="882" spans="1:15" ht="13.5" thickBot="1">
      <c r="A882" s="268">
        <v>695</v>
      </c>
      <c r="B882" s="273">
        <v>5137</v>
      </c>
      <c r="C882" s="273">
        <v>5311</v>
      </c>
      <c r="D882" s="504"/>
      <c r="E882" s="479"/>
      <c r="F882" s="102" t="s">
        <v>89</v>
      </c>
      <c r="G882" s="56"/>
      <c r="H882" s="9"/>
      <c r="I882" s="4"/>
      <c r="J882" s="171"/>
      <c r="K882" s="167"/>
      <c r="L882" s="82"/>
      <c r="M882" s="309">
        <v>50</v>
      </c>
      <c r="N882" s="175">
        <v>21</v>
      </c>
      <c r="O882" s="662">
        <v>20</v>
      </c>
    </row>
    <row r="883" spans="1:15" ht="13.5" thickBot="1">
      <c r="A883" s="96"/>
      <c r="B883" s="95"/>
      <c r="C883" s="95"/>
      <c r="D883" s="502"/>
      <c r="E883" s="494"/>
      <c r="F883" s="139" t="s">
        <v>974</v>
      </c>
      <c r="G883" s="380"/>
      <c r="H883" s="381"/>
      <c r="I883" s="444"/>
      <c r="J883" s="556"/>
      <c r="K883" s="557"/>
      <c r="L883" s="417"/>
      <c r="M883" s="302">
        <f>SUM(M882+M880+M876+M865)</f>
        <v>10361</v>
      </c>
      <c r="N883" s="288">
        <f>SUM(N882+N880+N876+N865)</f>
        <v>8619.307</v>
      </c>
      <c r="O883" s="302">
        <f>SUM(O882+O880+O876+O865)</f>
        <v>10552</v>
      </c>
    </row>
    <row r="884" spans="1:15" ht="2.25" customHeight="1">
      <c r="A884" s="5"/>
      <c r="B884" s="5"/>
      <c r="C884" s="5"/>
      <c r="D884" s="333"/>
      <c r="E884" s="333"/>
      <c r="F884" s="34"/>
      <c r="J884" s="81"/>
      <c r="K884" s="165"/>
      <c r="L884" s="182"/>
      <c r="M884" s="182"/>
      <c r="N884" s="165"/>
      <c r="O884" s="298"/>
    </row>
    <row r="885" spans="1:15" ht="12.75">
      <c r="A885" s="30">
        <v>698</v>
      </c>
      <c r="B885" s="30">
        <v>5139</v>
      </c>
      <c r="C885" s="30">
        <v>5311</v>
      </c>
      <c r="D885" s="168"/>
      <c r="E885" s="168"/>
      <c r="F885" s="67" t="s">
        <v>179</v>
      </c>
      <c r="H885" s="10"/>
      <c r="J885" s="81"/>
      <c r="K885" s="165"/>
      <c r="L885" s="182"/>
      <c r="M885" s="507">
        <v>20</v>
      </c>
      <c r="N885" s="173">
        <v>12.259</v>
      </c>
      <c r="O885" s="507">
        <v>20</v>
      </c>
    </row>
    <row r="886" spans="1:15" ht="12.75">
      <c r="A886" s="286">
        <v>698</v>
      </c>
      <c r="B886" s="76">
        <v>5156</v>
      </c>
      <c r="C886" s="76">
        <v>5311</v>
      </c>
      <c r="D886" s="483"/>
      <c r="E886" s="483"/>
      <c r="F886" s="63" t="s">
        <v>333</v>
      </c>
      <c r="H886" s="10"/>
      <c r="I886" s="25"/>
      <c r="J886" s="171"/>
      <c r="K886" s="167"/>
      <c r="L886" s="82"/>
      <c r="M886" s="507">
        <v>230</v>
      </c>
      <c r="N886" s="176">
        <v>207.1</v>
      </c>
      <c r="O886" s="507">
        <v>230</v>
      </c>
    </row>
    <row r="887" spans="1:15" ht="12.75">
      <c r="A887" s="27">
        <v>698</v>
      </c>
      <c r="B887" s="266">
        <v>5169</v>
      </c>
      <c r="C887" s="266">
        <v>5311</v>
      </c>
      <c r="D887" s="504"/>
      <c r="E887" s="479"/>
      <c r="F887" s="67" t="s">
        <v>1032</v>
      </c>
      <c r="H887" s="10"/>
      <c r="I887" s="25"/>
      <c r="J887" s="171"/>
      <c r="K887" s="167"/>
      <c r="L887" s="82"/>
      <c r="M887" s="507">
        <v>2</v>
      </c>
      <c r="N887" s="173">
        <v>0.731</v>
      </c>
      <c r="O887" s="507">
        <v>0</v>
      </c>
    </row>
    <row r="888" spans="1:15" ht="12.75">
      <c r="A888" s="27">
        <v>698</v>
      </c>
      <c r="B888" s="30">
        <v>5171</v>
      </c>
      <c r="C888" s="30">
        <v>5311</v>
      </c>
      <c r="D888" s="168"/>
      <c r="E888" s="168"/>
      <c r="F888" s="67" t="s">
        <v>67</v>
      </c>
      <c r="H888" s="10"/>
      <c r="I888" s="25"/>
      <c r="J888" s="171"/>
      <c r="K888" s="167"/>
      <c r="L888" s="82"/>
      <c r="M888" s="507">
        <v>70</v>
      </c>
      <c r="N888" s="173">
        <v>66.288</v>
      </c>
      <c r="O888" s="507">
        <v>80</v>
      </c>
    </row>
    <row r="889" spans="1:15" ht="12.75">
      <c r="A889" s="87">
        <v>698</v>
      </c>
      <c r="B889" s="98"/>
      <c r="C889" s="98"/>
      <c r="D889" s="479"/>
      <c r="E889" s="479"/>
      <c r="F889" s="65" t="s">
        <v>108</v>
      </c>
      <c r="H889" s="10"/>
      <c r="I889" s="25"/>
      <c r="J889" s="171"/>
      <c r="K889" s="167"/>
      <c r="L889" s="82"/>
      <c r="M889" s="313">
        <f>SUM(M885:M888)</f>
        <v>322</v>
      </c>
      <c r="N889" s="195">
        <f>SUM(N885:N888)</f>
        <v>286.378</v>
      </c>
      <c r="O889" s="662">
        <f>SUM(O885:O888)</f>
        <v>330</v>
      </c>
    </row>
    <row r="890" spans="1:15" ht="2.25" customHeight="1">
      <c r="A890" s="87"/>
      <c r="B890" s="98"/>
      <c r="C890" s="98"/>
      <c r="D890" s="479"/>
      <c r="E890" s="479"/>
      <c r="F890" s="65"/>
      <c r="H890" s="10"/>
      <c r="I890" s="25"/>
      <c r="J890" s="171"/>
      <c r="K890" s="167"/>
      <c r="L890" s="82"/>
      <c r="M890" s="308"/>
      <c r="N890" s="175"/>
      <c r="O890" s="662"/>
    </row>
    <row r="891" spans="1:15" ht="12.75">
      <c r="A891" s="87">
        <v>699</v>
      </c>
      <c r="B891" s="30">
        <v>5137</v>
      </c>
      <c r="C891" s="30">
        <v>5311</v>
      </c>
      <c r="D891" s="168"/>
      <c r="E891" s="168"/>
      <c r="F891" s="65" t="s">
        <v>55</v>
      </c>
      <c r="H891" s="10"/>
      <c r="I891" s="52"/>
      <c r="J891" s="171"/>
      <c r="K891" s="167"/>
      <c r="L891" s="82"/>
      <c r="M891" s="309">
        <v>60</v>
      </c>
      <c r="N891" s="175">
        <v>8.9</v>
      </c>
      <c r="O891" s="662">
        <v>320</v>
      </c>
    </row>
    <row r="892" spans="1:15" ht="12.75">
      <c r="A892" s="87">
        <v>702</v>
      </c>
      <c r="B892" s="30">
        <v>1346</v>
      </c>
      <c r="C892" s="30"/>
      <c r="D892" s="168"/>
      <c r="E892" s="168"/>
      <c r="F892" s="150" t="s">
        <v>497</v>
      </c>
      <c r="G892" s="11"/>
      <c r="H892" s="12"/>
      <c r="I892" s="11"/>
      <c r="J892" s="534">
        <v>700</v>
      </c>
      <c r="K892" s="175">
        <v>510.24</v>
      </c>
      <c r="L892" s="534">
        <v>600</v>
      </c>
      <c r="M892" s="182"/>
      <c r="N892" s="165"/>
      <c r="O892" s="298"/>
    </row>
    <row r="893" spans="1:15" ht="12.75">
      <c r="A893" s="87">
        <v>703</v>
      </c>
      <c r="B893" s="30">
        <v>2212</v>
      </c>
      <c r="C893" s="30">
        <v>5311</v>
      </c>
      <c r="D893" s="168"/>
      <c r="E893" s="168"/>
      <c r="F893" s="65" t="s">
        <v>305</v>
      </c>
      <c r="G893" s="11"/>
      <c r="H893" s="12"/>
      <c r="I893" s="11"/>
      <c r="J893" s="509">
        <v>1200</v>
      </c>
      <c r="K893" s="196">
        <v>657</v>
      </c>
      <c r="L893" s="534">
        <v>900</v>
      </c>
      <c r="M893" s="182"/>
      <c r="N893" s="165"/>
      <c r="O893" s="298"/>
    </row>
    <row r="894" spans="1:15" ht="12.75">
      <c r="A894" s="87">
        <v>703</v>
      </c>
      <c r="B894" s="30">
        <v>2324</v>
      </c>
      <c r="C894" s="30">
        <v>5311</v>
      </c>
      <c r="D894" s="168"/>
      <c r="E894" s="168"/>
      <c r="F894" s="65" t="s">
        <v>527</v>
      </c>
      <c r="G894" s="11"/>
      <c r="H894" s="12"/>
      <c r="I894" s="11"/>
      <c r="J894" s="510">
        <v>10</v>
      </c>
      <c r="K894" s="175">
        <v>3.254</v>
      </c>
      <c r="L894" s="534">
        <v>10</v>
      </c>
      <c r="M894" s="182"/>
      <c r="N894" s="165"/>
      <c r="O894" s="298"/>
    </row>
    <row r="895" spans="1:15" ht="13.5" thickBot="1">
      <c r="A895" s="87">
        <v>704</v>
      </c>
      <c r="B895" s="30">
        <v>2111</v>
      </c>
      <c r="C895" s="30">
        <v>5311</v>
      </c>
      <c r="D895" s="168"/>
      <c r="E895" s="168"/>
      <c r="F895" s="149" t="s">
        <v>512</v>
      </c>
      <c r="G895" s="11"/>
      <c r="H895" s="12"/>
      <c r="I895" s="11"/>
      <c r="J895" s="511">
        <v>185</v>
      </c>
      <c r="K895" s="195">
        <v>155.38</v>
      </c>
      <c r="L895" s="534">
        <v>185</v>
      </c>
      <c r="M895" s="436"/>
      <c r="N895" s="165"/>
      <c r="O895" s="298"/>
    </row>
    <row r="896" spans="1:15" ht="13.5" thickBot="1">
      <c r="A896" s="5"/>
      <c r="B896" s="5"/>
      <c r="C896" s="5"/>
      <c r="D896" s="333"/>
      <c r="E896" s="333"/>
      <c r="F896" s="39" t="s">
        <v>971</v>
      </c>
      <c r="G896" s="42"/>
      <c r="H896" s="118"/>
      <c r="I896" s="53">
        <f>SUM(I886:I895)</f>
        <v>0</v>
      </c>
      <c r="J896" s="558">
        <f>SUM(J895+J894+J893+J892)</f>
        <v>2095</v>
      </c>
      <c r="K896" s="551">
        <f>SUM(K892:K895)</f>
        <v>1325.8739999999998</v>
      </c>
      <c r="L896" s="674">
        <f>SUM(L892:L895)</f>
        <v>1695</v>
      </c>
      <c r="M896" s="302">
        <f>SUM(M891+M889)</f>
        <v>382</v>
      </c>
      <c r="N896" s="540">
        <f>SUM(N891+N889)</f>
        <v>295.27799999999996</v>
      </c>
      <c r="O896" s="302">
        <f>SUM(O891+O889)</f>
        <v>650</v>
      </c>
    </row>
    <row r="897" spans="1:15" ht="13.5" thickBot="1">
      <c r="A897" s="6"/>
      <c r="B897" s="6"/>
      <c r="C897" s="6"/>
      <c r="D897" s="481"/>
      <c r="E897" s="481"/>
      <c r="F897" s="24" t="s">
        <v>969</v>
      </c>
      <c r="G897" s="106"/>
      <c r="H897" s="94"/>
      <c r="I897" s="93">
        <f>SUM(I896)</f>
        <v>0</v>
      </c>
      <c r="J897" s="544">
        <f>SUM(J896)</f>
        <v>2095</v>
      </c>
      <c r="K897" s="543">
        <f>SUM(K896)</f>
        <v>1325.8739999999998</v>
      </c>
      <c r="L897" s="542">
        <f>SUM(L896)</f>
        <v>1695</v>
      </c>
      <c r="M897" s="185">
        <f>SUM(M896+M883)</f>
        <v>10743</v>
      </c>
      <c r="N897" s="555">
        <f>SUM(N896+N883)</f>
        <v>8914.585000000001</v>
      </c>
      <c r="O897" s="545">
        <f>SUM(O896+O883)</f>
        <v>11202</v>
      </c>
    </row>
    <row r="898" spans="1:15" ht="3" customHeight="1" thickBot="1">
      <c r="A898" s="6"/>
      <c r="B898" s="6"/>
      <c r="C898" s="6"/>
      <c r="D898" s="481"/>
      <c r="E898" s="481"/>
      <c r="F898" s="17"/>
      <c r="G898" s="2"/>
      <c r="H898" s="15"/>
      <c r="I898" s="2"/>
      <c r="J898" s="180"/>
      <c r="K898" s="181"/>
      <c r="L898" s="110"/>
      <c r="M898" s="182"/>
      <c r="N898" s="165"/>
      <c r="O898" s="298"/>
    </row>
    <row r="899" spans="1:15" ht="13.5" thickBot="1">
      <c r="A899" s="7">
        <v>14</v>
      </c>
      <c r="B899" s="60"/>
      <c r="C899" s="60"/>
      <c r="D899" s="491"/>
      <c r="E899" s="491"/>
      <c r="F899" s="22" t="s">
        <v>334</v>
      </c>
      <c r="H899" s="10"/>
      <c r="J899" s="81"/>
      <c r="K899" s="165"/>
      <c r="L899" s="182"/>
      <c r="M899" s="182"/>
      <c r="N899" s="165"/>
      <c r="O899" s="298"/>
    </row>
    <row r="900" spans="1:15" ht="12.75">
      <c r="A900" s="266" t="s">
        <v>415</v>
      </c>
      <c r="B900" s="266" t="s">
        <v>416</v>
      </c>
      <c r="C900" s="266">
        <v>6112</v>
      </c>
      <c r="D900" s="504"/>
      <c r="E900" s="479"/>
      <c r="F900" s="67" t="s">
        <v>417</v>
      </c>
      <c r="H900" s="9"/>
      <c r="I900" s="4"/>
      <c r="J900" s="334"/>
      <c r="K900" s="167"/>
      <c r="L900" s="82"/>
      <c r="M900" s="299">
        <v>1719</v>
      </c>
      <c r="N900" s="173">
        <v>1006.5</v>
      </c>
      <c r="O900" s="299">
        <v>1207</v>
      </c>
    </row>
    <row r="901" spans="1:15" ht="12.75">
      <c r="A901" s="267">
        <v>721</v>
      </c>
      <c r="B901" s="266">
        <v>5031</v>
      </c>
      <c r="C901" s="266">
        <v>6112</v>
      </c>
      <c r="D901" s="504"/>
      <c r="E901" s="479"/>
      <c r="F901" s="67" t="s">
        <v>350</v>
      </c>
      <c r="H901" s="9"/>
      <c r="I901" s="4"/>
      <c r="J901" s="171"/>
      <c r="K901" s="167"/>
      <c r="L901" s="82"/>
      <c r="M901" s="299">
        <v>443</v>
      </c>
      <c r="N901" s="173">
        <v>260.296</v>
      </c>
      <c r="O901" s="299">
        <v>302</v>
      </c>
    </row>
    <row r="902" spans="1:15" ht="12.75">
      <c r="A902" s="266">
        <v>721</v>
      </c>
      <c r="B902" s="266">
        <v>5032</v>
      </c>
      <c r="C902" s="266">
        <v>6112</v>
      </c>
      <c r="D902" s="504"/>
      <c r="E902" s="479"/>
      <c r="F902" s="67" t="s">
        <v>351</v>
      </c>
      <c r="H902" s="9"/>
      <c r="I902" s="4"/>
      <c r="J902" s="171"/>
      <c r="K902" s="167"/>
      <c r="L902" s="82"/>
      <c r="M902" s="299">
        <v>156</v>
      </c>
      <c r="N902" s="173">
        <v>93.7</v>
      </c>
      <c r="O902" s="299">
        <v>109</v>
      </c>
    </row>
    <row r="903" spans="1:15" ht="13.5" thickBot="1">
      <c r="A903" s="268">
        <v>721</v>
      </c>
      <c r="B903" s="72"/>
      <c r="C903" s="72"/>
      <c r="D903" s="493"/>
      <c r="E903" s="493"/>
      <c r="F903" s="65" t="s">
        <v>363</v>
      </c>
      <c r="G903" s="74"/>
      <c r="H903" s="9"/>
      <c r="I903" s="4"/>
      <c r="J903" s="171"/>
      <c r="K903" s="167"/>
      <c r="L903" s="82"/>
      <c r="M903" s="357">
        <f>SUM(M900:M902)</f>
        <v>2318</v>
      </c>
      <c r="N903" s="195">
        <f>SUM(N900:N902)</f>
        <v>1360.496</v>
      </c>
      <c r="O903" s="357">
        <f>SUM(O900:O902)</f>
        <v>1618</v>
      </c>
    </row>
    <row r="904" spans="1:15" ht="13.5" thickBot="1">
      <c r="A904" s="6"/>
      <c r="B904" s="6"/>
      <c r="C904" s="6"/>
      <c r="D904" s="481"/>
      <c r="E904" s="481"/>
      <c r="F904" s="24" t="s">
        <v>336</v>
      </c>
      <c r="G904" s="91"/>
      <c r="H904" s="94"/>
      <c r="I904" s="143"/>
      <c r="J904" s="559"/>
      <c r="K904" s="186"/>
      <c r="L904" s="548"/>
      <c r="M904" s="545">
        <f>SUM(M903)</f>
        <v>2318</v>
      </c>
      <c r="N904" s="546">
        <f>SUM(N903)</f>
        <v>1360.496</v>
      </c>
      <c r="O904" s="545">
        <f>O903</f>
        <v>1618</v>
      </c>
    </row>
    <row r="905" spans="1:15" ht="4.5" customHeight="1" thickBot="1">
      <c r="A905" s="31"/>
      <c r="B905" s="31"/>
      <c r="C905" s="31"/>
      <c r="D905" s="434"/>
      <c r="E905" s="434"/>
      <c r="H905" s="10"/>
      <c r="J905" s="81"/>
      <c r="K905" s="165"/>
      <c r="L905" s="182"/>
      <c r="M905" s="182"/>
      <c r="N905" s="165"/>
      <c r="O905" s="298"/>
    </row>
    <row r="906" spans="1:15" ht="13.5" thickBot="1">
      <c r="A906" s="7">
        <v>15</v>
      </c>
      <c r="B906" s="60"/>
      <c r="C906" s="60"/>
      <c r="D906" s="491"/>
      <c r="E906" s="491"/>
      <c r="F906" s="22" t="s">
        <v>337</v>
      </c>
      <c r="H906" s="10"/>
      <c r="J906" s="81"/>
      <c r="K906" s="165"/>
      <c r="L906" s="182"/>
      <c r="M906" s="182"/>
      <c r="N906" s="165"/>
      <c r="O906" s="298"/>
    </row>
    <row r="907" spans="1:15" ht="12.75">
      <c r="A907" s="75">
        <v>728</v>
      </c>
      <c r="B907" s="30">
        <v>5023</v>
      </c>
      <c r="C907" s="30">
        <v>6112</v>
      </c>
      <c r="D907" s="168"/>
      <c r="E907" s="168"/>
      <c r="F907" s="11" t="s">
        <v>338</v>
      </c>
      <c r="G907" s="11"/>
      <c r="H907" s="10"/>
      <c r="I907" s="52"/>
      <c r="J907" s="171"/>
      <c r="K907" s="167"/>
      <c r="L907" s="82"/>
      <c r="M907" s="299">
        <v>407</v>
      </c>
      <c r="N907" s="173">
        <v>305.4</v>
      </c>
      <c r="O907" s="299">
        <v>407</v>
      </c>
    </row>
    <row r="908" spans="1:15" ht="13.5" thickBot="1">
      <c r="A908" s="87">
        <v>728</v>
      </c>
      <c r="B908" s="30">
        <v>5032</v>
      </c>
      <c r="C908" s="30">
        <v>6112</v>
      </c>
      <c r="D908" s="168"/>
      <c r="E908" s="168"/>
      <c r="F908" s="67" t="s">
        <v>351</v>
      </c>
      <c r="G908" s="4"/>
      <c r="H908" s="10"/>
      <c r="I908" s="50"/>
      <c r="J908" s="171"/>
      <c r="K908" s="167"/>
      <c r="L908" s="82"/>
      <c r="M908" s="299">
        <v>38</v>
      </c>
      <c r="N908" s="173">
        <v>27.866</v>
      </c>
      <c r="O908" s="310">
        <v>38</v>
      </c>
    </row>
    <row r="909" spans="1:15" ht="13.5" thickBot="1">
      <c r="A909" s="6"/>
      <c r="B909" s="6"/>
      <c r="C909" s="6"/>
      <c r="D909" s="481"/>
      <c r="E909" s="481"/>
      <c r="F909" s="24" t="s">
        <v>339</v>
      </c>
      <c r="G909" s="106"/>
      <c r="H909" s="94"/>
      <c r="I909" s="143"/>
      <c r="J909" s="111"/>
      <c r="K909" s="186"/>
      <c r="L909" s="185"/>
      <c r="M909" s="548">
        <f>SUM(M907:M908)</f>
        <v>445</v>
      </c>
      <c r="N909" s="186">
        <f>SUM(N907:N908)</f>
        <v>333.26599999999996</v>
      </c>
      <c r="O909" s="545">
        <f>SUM(O907:O908)</f>
        <v>445</v>
      </c>
    </row>
    <row r="910" spans="1:15" ht="3.75" customHeight="1" thickBot="1">
      <c r="A910" s="36"/>
      <c r="B910" s="36"/>
      <c r="C910" s="36"/>
      <c r="D910" s="329"/>
      <c r="E910" s="329"/>
      <c r="F910" s="17"/>
      <c r="G910" s="1"/>
      <c r="H910" s="15"/>
      <c r="I910" s="2"/>
      <c r="J910" s="83"/>
      <c r="K910" s="194"/>
      <c r="L910" s="202"/>
      <c r="M910" s="202"/>
      <c r="N910" s="194"/>
      <c r="O910" s="312"/>
    </row>
    <row r="911" spans="1:15" ht="13.5" thickBot="1">
      <c r="A911" s="7">
        <v>16</v>
      </c>
      <c r="B911" s="60"/>
      <c r="C911" s="60"/>
      <c r="D911" s="491"/>
      <c r="E911" s="491"/>
      <c r="F911" s="16" t="s">
        <v>960</v>
      </c>
      <c r="G911" s="136"/>
      <c r="H911" s="364"/>
      <c r="I911" s="136"/>
      <c r="J911" s="366"/>
      <c r="K911" s="367"/>
      <c r="L911" s="675"/>
      <c r="M911" s="202"/>
      <c r="N911" s="194"/>
      <c r="O911" s="312"/>
    </row>
    <row r="912" spans="1:15" ht="2.25" customHeight="1">
      <c r="A912" s="36"/>
      <c r="B912" s="36"/>
      <c r="C912" s="36"/>
      <c r="D912" s="329"/>
      <c r="E912" s="329"/>
      <c r="F912" s="17"/>
      <c r="G912" s="2"/>
      <c r="H912" s="15"/>
      <c r="I912" s="2"/>
      <c r="J912" s="83"/>
      <c r="K912" s="194"/>
      <c r="L912" s="202"/>
      <c r="M912" s="202"/>
      <c r="N912" s="194"/>
      <c r="O912" s="312"/>
    </row>
    <row r="913" spans="1:15" ht="12.75">
      <c r="A913" s="87">
        <v>332</v>
      </c>
      <c r="B913" s="30">
        <v>5169</v>
      </c>
      <c r="C913" s="30">
        <v>3635</v>
      </c>
      <c r="D913" s="168"/>
      <c r="E913" s="168"/>
      <c r="F913" s="151" t="s">
        <v>963</v>
      </c>
      <c r="G913" s="264"/>
      <c r="H913" s="272"/>
      <c r="I913" s="264"/>
      <c r="J913" s="81"/>
      <c r="K913" s="165"/>
      <c r="L913" s="182"/>
      <c r="M913" s="300">
        <v>200</v>
      </c>
      <c r="N913" s="175">
        <v>49.8</v>
      </c>
      <c r="O913" s="300">
        <v>200</v>
      </c>
    </row>
    <row r="914" spans="1:15" ht="12.75">
      <c r="A914" s="89">
        <v>334</v>
      </c>
      <c r="B914" s="32">
        <v>2111</v>
      </c>
      <c r="C914" s="51">
        <v>6171</v>
      </c>
      <c r="D914" s="490"/>
      <c r="E914" s="281"/>
      <c r="F914" s="200" t="s">
        <v>291</v>
      </c>
      <c r="G914" s="264"/>
      <c r="H914" s="272"/>
      <c r="I914" s="264"/>
      <c r="J914" s="149">
        <v>0</v>
      </c>
      <c r="K914" s="175">
        <v>0.095</v>
      </c>
      <c r="L914" s="174">
        <v>0</v>
      </c>
      <c r="M914" s="311"/>
      <c r="N914" s="192"/>
      <c r="O914" s="311"/>
    </row>
    <row r="915" spans="1:15" ht="3" customHeight="1">
      <c r="A915" s="134"/>
      <c r="B915" s="32"/>
      <c r="C915" s="32"/>
      <c r="D915" s="281"/>
      <c r="E915" s="281"/>
      <c r="F915" s="200"/>
      <c r="G915" s="236"/>
      <c r="H915" s="370"/>
      <c r="I915" s="418"/>
      <c r="J915" s="172"/>
      <c r="K915" s="173"/>
      <c r="L915" s="649"/>
      <c r="M915" s="303"/>
      <c r="N915" s="177"/>
      <c r="O915" s="300"/>
    </row>
    <row r="916" spans="1:15" ht="12.75">
      <c r="A916" s="128">
        <v>391</v>
      </c>
      <c r="B916" s="32">
        <v>4116</v>
      </c>
      <c r="C916" s="32"/>
      <c r="D916" s="281"/>
      <c r="E916" s="281">
        <v>34001</v>
      </c>
      <c r="F916" s="200" t="s">
        <v>729</v>
      </c>
      <c r="G916" s="236"/>
      <c r="H916" s="370"/>
      <c r="I916" s="418"/>
      <c r="J916" s="576">
        <v>209</v>
      </c>
      <c r="K916" s="209">
        <v>209</v>
      </c>
      <c r="L916" s="314">
        <v>0</v>
      </c>
      <c r="M916" s="595"/>
      <c r="N916" s="181"/>
      <c r="O916" s="307"/>
    </row>
    <row r="917" spans="1:15" ht="12.75">
      <c r="A917" s="128">
        <v>391</v>
      </c>
      <c r="B917" s="32">
        <v>5021</v>
      </c>
      <c r="C917" s="32">
        <v>3322</v>
      </c>
      <c r="D917" s="281"/>
      <c r="E917" s="281">
        <v>34001</v>
      </c>
      <c r="F917" s="200" t="s">
        <v>897</v>
      </c>
      <c r="G917" s="236"/>
      <c r="H917" s="370"/>
      <c r="I917" s="418"/>
      <c r="J917" s="82"/>
      <c r="K917" s="167"/>
      <c r="L917" s="307"/>
      <c r="M917" s="304">
        <v>70</v>
      </c>
      <c r="N917" s="176">
        <v>0</v>
      </c>
      <c r="O917" s="299">
        <v>0</v>
      </c>
    </row>
    <row r="918" spans="1:15" ht="12.75">
      <c r="A918" s="128">
        <v>391</v>
      </c>
      <c r="B918" s="32">
        <v>5021</v>
      </c>
      <c r="C918" s="32">
        <v>3322</v>
      </c>
      <c r="D918" s="281"/>
      <c r="E918" s="281"/>
      <c r="F918" s="200" t="s">
        <v>349</v>
      </c>
      <c r="G918" s="236"/>
      <c r="H918" s="370"/>
      <c r="I918" s="418"/>
      <c r="J918" s="82"/>
      <c r="K918" s="167"/>
      <c r="L918" s="307"/>
      <c r="M918" s="304">
        <v>30</v>
      </c>
      <c r="N918" s="176">
        <v>0</v>
      </c>
      <c r="O918" s="299">
        <v>0</v>
      </c>
    </row>
    <row r="919" spans="1:15" ht="12.75">
      <c r="A919" s="128">
        <v>391</v>
      </c>
      <c r="B919" s="32">
        <v>5169</v>
      </c>
      <c r="C919" s="32">
        <v>3322</v>
      </c>
      <c r="D919" s="281"/>
      <c r="E919" s="281">
        <v>34001</v>
      </c>
      <c r="F919" s="200" t="s">
        <v>898</v>
      </c>
      <c r="G919" s="236"/>
      <c r="H919" s="370"/>
      <c r="I919" s="418"/>
      <c r="J919" s="82"/>
      <c r="K919" s="167"/>
      <c r="L919" s="307"/>
      <c r="M919" s="304">
        <v>20</v>
      </c>
      <c r="N919" s="176">
        <v>19.278</v>
      </c>
      <c r="O919" s="299">
        <v>0</v>
      </c>
    </row>
    <row r="920" spans="1:15" ht="12.75">
      <c r="A920" s="128">
        <v>391</v>
      </c>
      <c r="B920" s="32">
        <v>5169</v>
      </c>
      <c r="C920" s="32">
        <v>3322</v>
      </c>
      <c r="D920" s="281"/>
      <c r="E920" s="281"/>
      <c r="F920" s="200" t="s">
        <v>899</v>
      </c>
      <c r="G920" s="236"/>
      <c r="H920" s="370"/>
      <c r="I920" s="418"/>
      <c r="J920" s="82"/>
      <c r="K920" s="167"/>
      <c r="L920" s="307"/>
      <c r="M920" s="304">
        <v>8</v>
      </c>
      <c r="N920" s="176">
        <v>8.32</v>
      </c>
      <c r="O920" s="299">
        <v>0</v>
      </c>
    </row>
    <row r="921" spans="1:15" ht="12.75">
      <c r="A921" s="128">
        <v>391</v>
      </c>
      <c r="B921" s="32">
        <v>5172</v>
      </c>
      <c r="C921" s="32">
        <v>3322</v>
      </c>
      <c r="D921" s="281"/>
      <c r="E921" s="281">
        <v>34001</v>
      </c>
      <c r="F921" s="200" t="s">
        <v>900</v>
      </c>
      <c r="G921" s="236"/>
      <c r="H921" s="370"/>
      <c r="I921" s="418"/>
      <c r="J921" s="82"/>
      <c r="K921" s="167"/>
      <c r="L921" s="307"/>
      <c r="M921" s="304">
        <v>120</v>
      </c>
      <c r="N921" s="176">
        <v>119.862</v>
      </c>
      <c r="O921" s="299">
        <v>0</v>
      </c>
    </row>
    <row r="922" spans="1:15" ht="12.75">
      <c r="A922" s="26">
        <v>391</v>
      </c>
      <c r="B922" s="30">
        <v>5172</v>
      </c>
      <c r="C922" s="30">
        <v>3322</v>
      </c>
      <c r="D922" s="168"/>
      <c r="E922" s="168"/>
      <c r="F922" s="151" t="s">
        <v>901</v>
      </c>
      <c r="G922" s="236"/>
      <c r="H922" s="370"/>
      <c r="I922" s="418"/>
      <c r="J922" s="82"/>
      <c r="K922" s="167"/>
      <c r="L922" s="307"/>
      <c r="M922" s="304">
        <v>52</v>
      </c>
      <c r="N922" s="176">
        <v>51.737</v>
      </c>
      <c r="O922" s="299">
        <v>0</v>
      </c>
    </row>
    <row r="923" spans="1:15" ht="12.75">
      <c r="A923" s="134">
        <v>391</v>
      </c>
      <c r="B923" s="32"/>
      <c r="C923" s="32"/>
      <c r="D923" s="281"/>
      <c r="E923" s="281"/>
      <c r="F923" s="199" t="s">
        <v>902</v>
      </c>
      <c r="G923" s="236"/>
      <c r="H923" s="370"/>
      <c r="I923" s="418"/>
      <c r="J923" s="174">
        <f>SUM(J916:J922)</f>
        <v>209</v>
      </c>
      <c r="K923" s="175">
        <f>SUM(K916:K922)</f>
        <v>209</v>
      </c>
      <c r="L923" s="300">
        <f>SUM(L916:L922)</f>
        <v>0</v>
      </c>
      <c r="M923" s="303">
        <f>SUM(M917:M922)</f>
        <v>300</v>
      </c>
      <c r="N923" s="177">
        <f>SUM(N917:N922)</f>
        <v>199.19699999999997</v>
      </c>
      <c r="O923" s="300">
        <f>SUM(O917:O922)</f>
        <v>0</v>
      </c>
    </row>
    <row r="924" spans="1:15" ht="3" customHeight="1">
      <c r="A924" s="134"/>
      <c r="B924" s="32"/>
      <c r="C924" s="32"/>
      <c r="D924" s="281"/>
      <c r="E924" s="281"/>
      <c r="F924" s="199"/>
      <c r="G924" s="236"/>
      <c r="H924" s="370"/>
      <c r="I924" s="418"/>
      <c r="J924" s="174"/>
      <c r="K924" s="175"/>
      <c r="L924" s="300"/>
      <c r="M924" s="303"/>
      <c r="N924" s="205"/>
      <c r="O924" s="301"/>
    </row>
    <row r="925" spans="1:15" ht="13.5" thickBot="1">
      <c r="A925" s="87">
        <v>391</v>
      </c>
      <c r="B925" s="30">
        <v>5364</v>
      </c>
      <c r="C925" s="30">
        <v>6402</v>
      </c>
      <c r="D925" s="168"/>
      <c r="E925" s="168">
        <v>34001</v>
      </c>
      <c r="F925" s="200" t="s">
        <v>575</v>
      </c>
      <c r="G925" s="236"/>
      <c r="H925" s="370"/>
      <c r="I925" s="418"/>
      <c r="J925" s="82"/>
      <c r="K925" s="167"/>
      <c r="L925" s="347"/>
      <c r="M925" s="623">
        <v>1</v>
      </c>
      <c r="N925" s="205">
        <v>0.4</v>
      </c>
      <c r="O925" s="301">
        <v>0</v>
      </c>
    </row>
    <row r="926" spans="1:15" ht="13.5" thickBot="1">
      <c r="A926" s="6"/>
      <c r="B926" s="5"/>
      <c r="C926" s="5"/>
      <c r="D926" s="333"/>
      <c r="E926" s="333"/>
      <c r="F926" s="139" t="s">
        <v>975</v>
      </c>
      <c r="G926" s="382"/>
      <c r="H926" s="383"/>
      <c r="I926" s="445"/>
      <c r="J926" s="287">
        <f>SUM(J923+J914)</f>
        <v>209</v>
      </c>
      <c r="K926" s="551">
        <f>SUM(K923+K914)</f>
        <v>209.095</v>
      </c>
      <c r="L926" s="553">
        <f>SUM(L923)</f>
        <v>0</v>
      </c>
      <c r="M926" s="560">
        <f>SUM(M925+M923+M913)</f>
        <v>501</v>
      </c>
      <c r="N926" s="288">
        <f>SUM(N925+N923+N913)</f>
        <v>249.397</v>
      </c>
      <c r="O926" s="302">
        <f>SUM(O925+O923+O913)</f>
        <v>200</v>
      </c>
    </row>
    <row r="927" spans="1:15" ht="2.25" customHeight="1">
      <c r="A927" s="6"/>
      <c r="B927" s="5"/>
      <c r="C927" s="5"/>
      <c r="D927" s="333"/>
      <c r="E927" s="333"/>
      <c r="F927" s="191"/>
      <c r="H927" s="9"/>
      <c r="I927" s="4"/>
      <c r="J927" s="82"/>
      <c r="K927" s="167"/>
      <c r="L927" s="347"/>
      <c r="M927" s="305"/>
      <c r="N927" s="194"/>
      <c r="O927" s="305"/>
    </row>
    <row r="928" spans="1:15" ht="12.75">
      <c r="A928" s="87">
        <v>340</v>
      </c>
      <c r="B928" s="26">
        <v>2212</v>
      </c>
      <c r="C928" s="26">
        <v>3322</v>
      </c>
      <c r="D928" s="168"/>
      <c r="E928" s="168"/>
      <c r="F928" s="65" t="s">
        <v>529</v>
      </c>
      <c r="G928" s="11"/>
      <c r="H928" s="11"/>
      <c r="I928" s="11"/>
      <c r="J928" s="300">
        <v>140</v>
      </c>
      <c r="K928" s="175">
        <v>141.5</v>
      </c>
      <c r="L928" s="300">
        <v>150</v>
      </c>
      <c r="M928" s="211"/>
      <c r="N928" s="192"/>
      <c r="O928" s="311"/>
    </row>
    <row r="929" spans="1:15" ht="12.75">
      <c r="A929" s="87">
        <v>340</v>
      </c>
      <c r="B929" s="26">
        <v>2324</v>
      </c>
      <c r="C929" s="26">
        <v>3322</v>
      </c>
      <c r="D929" s="168"/>
      <c r="E929" s="168"/>
      <c r="F929" s="88" t="s">
        <v>102</v>
      </c>
      <c r="G929" s="18"/>
      <c r="H929" s="18"/>
      <c r="I929" s="18"/>
      <c r="J929" s="301">
        <v>5</v>
      </c>
      <c r="K929" s="195">
        <v>11</v>
      </c>
      <c r="L929" s="301">
        <v>15</v>
      </c>
      <c r="M929" s="211"/>
      <c r="N929" s="192"/>
      <c r="O929" s="311"/>
    </row>
    <row r="930" spans="1:15" ht="2.25" customHeight="1">
      <c r="A930" s="87"/>
      <c r="B930" s="26"/>
      <c r="C930" s="26"/>
      <c r="D930" s="168"/>
      <c r="E930" s="168"/>
      <c r="F930" s="65"/>
      <c r="G930" s="11"/>
      <c r="H930" s="11"/>
      <c r="I930" s="11"/>
      <c r="J930" s="11"/>
      <c r="K930" s="175"/>
      <c r="L930" s="301"/>
      <c r="M930" s="211"/>
      <c r="N930" s="192"/>
      <c r="O930" s="311"/>
    </row>
    <row r="931" spans="1:15" ht="12.75">
      <c r="A931" s="26">
        <v>365</v>
      </c>
      <c r="B931" s="26">
        <v>4116</v>
      </c>
      <c r="C931" s="26"/>
      <c r="D931" s="168"/>
      <c r="E931" s="168">
        <v>34054</v>
      </c>
      <c r="F931" s="73" t="s">
        <v>871</v>
      </c>
      <c r="G931" s="61"/>
      <c r="H931" s="61"/>
      <c r="I931" s="107"/>
      <c r="J931" s="299">
        <v>366</v>
      </c>
      <c r="K931" s="173">
        <v>366</v>
      </c>
      <c r="L931" s="299">
        <v>0</v>
      </c>
      <c r="M931" s="211"/>
      <c r="N931" s="192"/>
      <c r="O931" s="311"/>
    </row>
    <row r="932" spans="1:15" ht="12.75">
      <c r="A932" s="26">
        <v>365</v>
      </c>
      <c r="B932" s="26">
        <v>5223</v>
      </c>
      <c r="C932" s="26">
        <v>3322</v>
      </c>
      <c r="D932" s="168"/>
      <c r="E932" s="168"/>
      <c r="F932" s="67" t="s">
        <v>872</v>
      </c>
      <c r="G932" s="11"/>
      <c r="H932" s="11"/>
      <c r="I932" s="25"/>
      <c r="J932" s="311"/>
      <c r="K932" s="192"/>
      <c r="L932" s="311"/>
      <c r="M932" s="172">
        <v>29</v>
      </c>
      <c r="N932" s="173">
        <v>0</v>
      </c>
      <c r="O932" s="299">
        <v>0</v>
      </c>
    </row>
    <row r="933" spans="1:15" ht="12.75">
      <c r="A933" s="26">
        <v>365</v>
      </c>
      <c r="B933" s="26">
        <v>5223</v>
      </c>
      <c r="C933" s="26">
        <v>3322</v>
      </c>
      <c r="D933" s="168"/>
      <c r="E933" s="168">
        <v>34054</v>
      </c>
      <c r="F933" s="67" t="s">
        <v>873</v>
      </c>
      <c r="G933" s="11"/>
      <c r="H933" s="11"/>
      <c r="I933" s="25"/>
      <c r="J933" s="311"/>
      <c r="K933" s="192"/>
      <c r="L933" s="311"/>
      <c r="M933" s="172">
        <v>100</v>
      </c>
      <c r="N933" s="173">
        <v>0</v>
      </c>
      <c r="O933" s="299">
        <v>0</v>
      </c>
    </row>
    <row r="934" spans="1:15" ht="12.75">
      <c r="A934" s="26">
        <v>365</v>
      </c>
      <c r="B934" s="26">
        <v>5213</v>
      </c>
      <c r="C934" s="26">
        <v>3322</v>
      </c>
      <c r="D934" s="168"/>
      <c r="E934" s="168"/>
      <c r="F934" s="67" t="s">
        <v>874</v>
      </c>
      <c r="G934" s="11"/>
      <c r="H934" s="11"/>
      <c r="I934" s="25"/>
      <c r="J934" s="311"/>
      <c r="K934" s="192"/>
      <c r="L934" s="311"/>
      <c r="M934" s="172">
        <v>59</v>
      </c>
      <c r="N934" s="173">
        <v>0</v>
      </c>
      <c r="O934" s="299">
        <v>0</v>
      </c>
    </row>
    <row r="935" spans="1:15" ht="12.75">
      <c r="A935" s="26">
        <v>365</v>
      </c>
      <c r="B935" s="26">
        <v>5213</v>
      </c>
      <c r="C935" s="26">
        <v>3322</v>
      </c>
      <c r="D935" s="168"/>
      <c r="E935" s="168">
        <v>34054</v>
      </c>
      <c r="F935" s="67" t="s">
        <v>875</v>
      </c>
      <c r="G935" s="11"/>
      <c r="H935" s="11"/>
      <c r="I935" s="25"/>
      <c r="J935" s="311"/>
      <c r="K935" s="192"/>
      <c r="L935" s="311"/>
      <c r="M935" s="172">
        <v>266</v>
      </c>
      <c r="N935" s="173">
        <v>0</v>
      </c>
      <c r="O935" s="299">
        <v>0</v>
      </c>
    </row>
    <row r="936" spans="1:15" ht="12.75">
      <c r="A936" s="134">
        <v>365</v>
      </c>
      <c r="B936" s="128"/>
      <c r="C936" s="128"/>
      <c r="D936" s="281"/>
      <c r="E936" s="281"/>
      <c r="F936" s="88" t="s">
        <v>876</v>
      </c>
      <c r="G936" s="18"/>
      <c r="H936" s="18"/>
      <c r="I936" s="52"/>
      <c r="J936" s="301">
        <f>SUM(J931:J935)</f>
        <v>366</v>
      </c>
      <c r="K936" s="195">
        <f>SUM(K931:K935)</f>
        <v>366</v>
      </c>
      <c r="L936" s="301">
        <f>SUM(L931:L935)</f>
        <v>0</v>
      </c>
      <c r="M936" s="174">
        <f>SUM(M932:M935)</f>
        <v>454</v>
      </c>
      <c r="N936" s="175">
        <f>SUM(N932:N935)</f>
        <v>0</v>
      </c>
      <c r="O936" s="300">
        <f>SUM(O932:O935)</f>
        <v>0</v>
      </c>
    </row>
    <row r="937" spans="1:15" ht="2.25" customHeight="1">
      <c r="A937" s="87"/>
      <c r="B937" s="26"/>
      <c r="C937" s="26"/>
      <c r="D937" s="168"/>
      <c r="E937" s="168"/>
      <c r="F937" s="65"/>
      <c r="G937" s="11"/>
      <c r="H937" s="11"/>
      <c r="I937" s="11"/>
      <c r="J937" s="300"/>
      <c r="K937" s="175"/>
      <c r="L937" s="301"/>
      <c r="M937" s="174"/>
      <c r="N937" s="175"/>
      <c r="O937" s="300"/>
    </row>
    <row r="938" spans="1:16" ht="12.75">
      <c r="A938" s="26">
        <v>366</v>
      </c>
      <c r="B938" s="26">
        <v>4116</v>
      </c>
      <c r="C938" s="26"/>
      <c r="D938" s="168"/>
      <c r="E938" s="168">
        <v>34054</v>
      </c>
      <c r="F938" s="67" t="s">
        <v>877</v>
      </c>
      <c r="G938" s="214"/>
      <c r="H938" s="214"/>
      <c r="I938" s="50"/>
      <c r="J938" s="299">
        <v>170</v>
      </c>
      <c r="K938" s="173">
        <v>170</v>
      </c>
      <c r="L938" s="299">
        <v>0</v>
      </c>
      <c r="M938" s="211"/>
      <c r="N938" s="192"/>
      <c r="O938" s="311"/>
      <c r="P938" s="333"/>
    </row>
    <row r="939" spans="1:15" ht="12.75">
      <c r="A939" s="26">
        <v>366</v>
      </c>
      <c r="B939" s="26">
        <v>5493</v>
      </c>
      <c r="C939" s="26">
        <v>3322</v>
      </c>
      <c r="D939" s="168"/>
      <c r="E939" s="168"/>
      <c r="F939" s="67" t="s">
        <v>878</v>
      </c>
      <c r="G939" s="214"/>
      <c r="H939" s="214"/>
      <c r="I939" s="50"/>
      <c r="J939" s="311"/>
      <c r="K939" s="192"/>
      <c r="L939" s="311"/>
      <c r="M939" s="172">
        <v>26</v>
      </c>
      <c r="N939" s="173">
        <v>0</v>
      </c>
      <c r="O939" s="299">
        <v>0</v>
      </c>
    </row>
    <row r="940" spans="1:15" ht="12.75">
      <c r="A940" s="26">
        <v>366</v>
      </c>
      <c r="B940" s="26">
        <v>5493</v>
      </c>
      <c r="C940" s="26">
        <v>3322</v>
      </c>
      <c r="D940" s="168"/>
      <c r="E940" s="168">
        <v>34054</v>
      </c>
      <c r="F940" s="67" t="s">
        <v>879</v>
      </c>
      <c r="G940" s="214"/>
      <c r="H940" s="214"/>
      <c r="I940" s="50"/>
      <c r="J940" s="311"/>
      <c r="K940" s="192"/>
      <c r="L940" s="311"/>
      <c r="M940" s="172">
        <v>100</v>
      </c>
      <c r="N940" s="173">
        <v>0</v>
      </c>
      <c r="O940" s="299">
        <v>0</v>
      </c>
    </row>
    <row r="941" spans="1:15" ht="12.75">
      <c r="A941" s="26">
        <v>366</v>
      </c>
      <c r="B941" s="26">
        <v>5171</v>
      </c>
      <c r="C941" s="26">
        <v>3322</v>
      </c>
      <c r="D941" s="168"/>
      <c r="E941" s="168">
        <v>34054</v>
      </c>
      <c r="F941" s="67" t="s">
        <v>880</v>
      </c>
      <c r="G941" s="214"/>
      <c r="H941" s="214"/>
      <c r="I941" s="50"/>
      <c r="J941" s="311"/>
      <c r="K941" s="192"/>
      <c r="L941" s="311"/>
      <c r="M941" s="172">
        <v>70</v>
      </c>
      <c r="N941" s="173">
        <v>70.1</v>
      </c>
      <c r="O941" s="299">
        <v>0</v>
      </c>
    </row>
    <row r="942" spans="1:15" ht="12.75">
      <c r="A942" s="26">
        <v>366</v>
      </c>
      <c r="B942" s="26">
        <v>5171</v>
      </c>
      <c r="C942" s="26">
        <v>3322</v>
      </c>
      <c r="D942" s="168"/>
      <c r="E942" s="168"/>
      <c r="F942" s="67" t="s">
        <v>881</v>
      </c>
      <c r="G942" s="214"/>
      <c r="H942" s="214"/>
      <c r="I942" s="50"/>
      <c r="J942" s="311"/>
      <c r="K942" s="192"/>
      <c r="L942" s="311"/>
      <c r="M942" s="172">
        <v>84</v>
      </c>
      <c r="N942" s="173">
        <v>83.4</v>
      </c>
      <c r="O942" s="299">
        <v>0</v>
      </c>
    </row>
    <row r="943" spans="1:15" ht="13.5" thickBot="1">
      <c r="A943" s="87">
        <v>366</v>
      </c>
      <c r="B943" s="26"/>
      <c r="C943" s="26"/>
      <c r="D943" s="168"/>
      <c r="E943" s="168"/>
      <c r="F943" s="88" t="s">
        <v>882</v>
      </c>
      <c r="G943" s="214"/>
      <c r="H943" s="214"/>
      <c r="I943" s="50"/>
      <c r="J943" s="301">
        <f>SUM(J938:J942)</f>
        <v>170</v>
      </c>
      <c r="K943" s="195">
        <f>SUM(K938:K942)</f>
        <v>170</v>
      </c>
      <c r="L943" s="301">
        <f>SUM(L938:L942)</f>
        <v>0</v>
      </c>
      <c r="M943" s="357">
        <f>SUM(M939:M942)</f>
        <v>280</v>
      </c>
      <c r="N943" s="195">
        <f>SUM(N939:N942)</f>
        <v>153.5</v>
      </c>
      <c r="O943" s="301">
        <f>SUM(O939:O942)</f>
        <v>0</v>
      </c>
    </row>
    <row r="944" spans="1:15" ht="13.5" thickBot="1">
      <c r="A944" s="6"/>
      <c r="B944" s="33"/>
      <c r="C944" s="33"/>
      <c r="D944" s="333"/>
      <c r="E944" s="333"/>
      <c r="F944" s="139" t="s">
        <v>976</v>
      </c>
      <c r="G944" s="218"/>
      <c r="H944" s="218"/>
      <c r="I944" s="444"/>
      <c r="J944" s="561">
        <f>SUM(J929+J928+J936+J943)</f>
        <v>681</v>
      </c>
      <c r="K944" s="288">
        <f>SUM(K936+K929+K928+K943)</f>
        <v>688.5</v>
      </c>
      <c r="L944" s="302">
        <f>SUM(L943+L936+L929+L928)</f>
        <v>165</v>
      </c>
      <c r="M944" s="553">
        <f>SUM(M936+M943)</f>
        <v>734</v>
      </c>
      <c r="N944" s="551">
        <f>SUM(N936+N943)</f>
        <v>153.5</v>
      </c>
      <c r="O944" s="646">
        <f>SUM(O943+O936)</f>
        <v>0</v>
      </c>
    </row>
    <row r="945" spans="1:15" ht="3" customHeight="1" thickBot="1">
      <c r="A945" s="6"/>
      <c r="B945" s="33"/>
      <c r="C945" s="33"/>
      <c r="D945" s="333"/>
      <c r="E945" s="333"/>
      <c r="F945" s="83"/>
      <c r="G945" s="4"/>
      <c r="H945" s="4"/>
      <c r="I945" s="50"/>
      <c r="J945" s="211"/>
      <c r="K945" s="192"/>
      <c r="L945" s="211"/>
      <c r="M945" s="311"/>
      <c r="N945" s="192"/>
      <c r="O945" s="311"/>
    </row>
    <row r="946" spans="1:15" ht="13.5" thickBot="1">
      <c r="A946" s="36"/>
      <c r="B946" s="36"/>
      <c r="C946" s="36"/>
      <c r="D946" s="329"/>
      <c r="E946" s="329"/>
      <c r="F946" s="359" t="s">
        <v>629</v>
      </c>
      <c r="G946" s="372"/>
      <c r="H946" s="94"/>
      <c r="I946" s="143"/>
      <c r="J946" s="185">
        <f aca="true" t="shared" si="0" ref="J946:O946">SUM(J944+J926)</f>
        <v>890</v>
      </c>
      <c r="K946" s="555">
        <f t="shared" si="0"/>
        <v>897.595</v>
      </c>
      <c r="L946" s="545">
        <f t="shared" si="0"/>
        <v>165</v>
      </c>
      <c r="M946" s="548">
        <f t="shared" si="0"/>
        <v>1235</v>
      </c>
      <c r="N946" s="186">
        <f t="shared" si="0"/>
        <v>402.897</v>
      </c>
      <c r="O946" s="545">
        <f t="shared" si="0"/>
        <v>200</v>
      </c>
    </row>
    <row r="947" spans="1:15" ht="3.75" customHeight="1" thickBot="1">
      <c r="A947" s="36"/>
      <c r="B947" s="36"/>
      <c r="C947" s="36"/>
      <c r="D947" s="329"/>
      <c r="E947" s="329"/>
      <c r="F947" s="17"/>
      <c r="G947" s="1"/>
      <c r="H947" s="15"/>
      <c r="I947" s="2"/>
      <c r="J947" s="83"/>
      <c r="K947" s="194"/>
      <c r="L947" s="202"/>
      <c r="M947" s="202"/>
      <c r="N947" s="194"/>
      <c r="O947" s="312"/>
    </row>
    <row r="948" spans="1:15" ht="13.5" thickBot="1">
      <c r="A948" s="7">
        <v>17</v>
      </c>
      <c r="B948" s="60"/>
      <c r="C948" s="60"/>
      <c r="D948" s="491"/>
      <c r="E948" s="491"/>
      <c r="F948" s="16" t="s">
        <v>682</v>
      </c>
      <c r="G948" s="136"/>
      <c r="H948" s="364"/>
      <c r="I948" s="136"/>
      <c r="J948" s="366"/>
      <c r="K948" s="367"/>
      <c r="L948" s="675"/>
      <c r="M948" s="202"/>
      <c r="N948" s="194"/>
      <c r="O948" s="312"/>
    </row>
    <row r="949" spans="1:15" ht="12.75">
      <c r="A949" s="26">
        <v>478</v>
      </c>
      <c r="B949" s="30">
        <v>5331</v>
      </c>
      <c r="C949" s="30">
        <v>3111</v>
      </c>
      <c r="D949" s="168"/>
      <c r="E949" s="168"/>
      <c r="F949" s="62" t="s">
        <v>394</v>
      </c>
      <c r="H949" s="10"/>
      <c r="I949" s="25"/>
      <c r="J949" s="171"/>
      <c r="K949" s="167"/>
      <c r="L949" s="82"/>
      <c r="M949" s="299">
        <v>868</v>
      </c>
      <c r="N949" s="173">
        <v>741</v>
      </c>
      <c r="O949" s="299">
        <v>818</v>
      </c>
    </row>
    <row r="950" spans="1:15" ht="12.75">
      <c r="A950" s="87">
        <v>478</v>
      </c>
      <c r="B950" s="30"/>
      <c r="C950" s="30"/>
      <c r="D950" s="487"/>
      <c r="E950" s="487"/>
      <c r="F950" s="70" t="s">
        <v>421</v>
      </c>
      <c r="H950" s="10"/>
      <c r="I950" s="25"/>
      <c r="J950" s="171"/>
      <c r="K950" s="167"/>
      <c r="L950" s="82"/>
      <c r="M950" s="301">
        <f>SUM(M949)</f>
        <v>868</v>
      </c>
      <c r="N950" s="177">
        <f>SUM(N949)</f>
        <v>741</v>
      </c>
      <c r="O950" s="300">
        <f>SUM(O949)</f>
        <v>818</v>
      </c>
    </row>
    <row r="951" spans="5:15" ht="3" customHeight="1">
      <c r="E951" s="434"/>
      <c r="F951" s="11"/>
      <c r="J951" s="171"/>
      <c r="K951" s="167"/>
      <c r="L951" s="82"/>
      <c r="M951" s="299"/>
      <c r="N951" s="173"/>
      <c r="O951" s="299"/>
    </row>
    <row r="952" spans="1:15" ht="12.75">
      <c r="A952" s="26">
        <v>479</v>
      </c>
      <c r="B952" s="30">
        <v>5331</v>
      </c>
      <c r="C952" s="30">
        <v>3111</v>
      </c>
      <c r="D952" s="487"/>
      <c r="E952" s="487"/>
      <c r="F952" s="62" t="s">
        <v>395</v>
      </c>
      <c r="H952" s="10"/>
      <c r="I952" s="25"/>
      <c r="J952" s="171"/>
      <c r="K952" s="167"/>
      <c r="L952" s="82"/>
      <c r="M952" s="299">
        <v>548</v>
      </c>
      <c r="N952" s="176">
        <v>471</v>
      </c>
      <c r="O952" s="299">
        <v>598</v>
      </c>
    </row>
    <row r="953" spans="1:15" ht="12.75">
      <c r="A953" s="87">
        <v>479</v>
      </c>
      <c r="B953" s="30"/>
      <c r="C953" s="30"/>
      <c r="D953" s="487"/>
      <c r="E953" s="487"/>
      <c r="F953" s="70" t="s">
        <v>422</v>
      </c>
      <c r="H953" s="10"/>
      <c r="I953" s="25"/>
      <c r="J953" s="171"/>
      <c r="K953" s="167"/>
      <c r="L953" s="82"/>
      <c r="M953" s="300">
        <f>SUM(M952)</f>
        <v>548</v>
      </c>
      <c r="N953" s="177">
        <f>SUM(N952)</f>
        <v>471</v>
      </c>
      <c r="O953" s="300">
        <f>SUM(O952)</f>
        <v>598</v>
      </c>
    </row>
    <row r="954" spans="1:15" ht="2.25" customHeight="1">
      <c r="A954" s="87"/>
      <c r="B954" s="30"/>
      <c r="C954" s="30"/>
      <c r="D954" s="487"/>
      <c r="E954" s="487"/>
      <c r="F954" s="62"/>
      <c r="H954" s="10"/>
      <c r="I954" s="25"/>
      <c r="J954" s="171"/>
      <c r="K954" s="167"/>
      <c r="L954" s="82"/>
      <c r="M954" s="299"/>
      <c r="N954" s="176"/>
      <c r="O954" s="299"/>
    </row>
    <row r="955" spans="1:15" ht="12.75">
      <c r="A955" s="26">
        <v>480</v>
      </c>
      <c r="B955" s="30">
        <v>5331</v>
      </c>
      <c r="C955" s="30">
        <v>3111</v>
      </c>
      <c r="D955" s="487"/>
      <c r="E955" s="487"/>
      <c r="F955" s="62" t="s">
        <v>397</v>
      </c>
      <c r="H955" s="10"/>
      <c r="I955" s="25"/>
      <c r="J955" s="171"/>
      <c r="K955" s="167"/>
      <c r="L955" s="82"/>
      <c r="M955" s="299">
        <v>1189</v>
      </c>
      <c r="N955" s="176">
        <v>1022</v>
      </c>
      <c r="O955" s="299">
        <v>1189</v>
      </c>
    </row>
    <row r="956" spans="1:15" ht="12.75">
      <c r="A956" s="87">
        <v>480</v>
      </c>
      <c r="B956" s="30"/>
      <c r="C956" s="30"/>
      <c r="D956" s="487"/>
      <c r="E956" s="487"/>
      <c r="F956" s="70" t="s">
        <v>423</v>
      </c>
      <c r="H956" s="10"/>
      <c r="I956" s="25"/>
      <c r="J956" s="171"/>
      <c r="K956" s="167"/>
      <c r="L956" s="82"/>
      <c r="M956" s="300">
        <f>SUM(M955)</f>
        <v>1189</v>
      </c>
      <c r="N956" s="177">
        <f>SUM(N955)</f>
        <v>1022</v>
      </c>
      <c r="O956" s="300">
        <f>SUM(O955)</f>
        <v>1189</v>
      </c>
    </row>
    <row r="957" spans="1:15" ht="2.25" customHeight="1">
      <c r="A957" s="87"/>
      <c r="B957" s="30"/>
      <c r="C957" s="30"/>
      <c r="D957" s="168"/>
      <c r="E957" s="168"/>
      <c r="F957" s="70"/>
      <c r="H957" s="10"/>
      <c r="I957" s="25"/>
      <c r="J957" s="171"/>
      <c r="K957" s="167"/>
      <c r="L957" s="82"/>
      <c r="M957" s="299"/>
      <c r="N957" s="176"/>
      <c r="O957" s="299"/>
    </row>
    <row r="958" spans="1:15" ht="12.75">
      <c r="A958" s="26">
        <v>481</v>
      </c>
      <c r="B958" s="30">
        <v>5331</v>
      </c>
      <c r="C958" s="30">
        <v>3111</v>
      </c>
      <c r="D958" s="168"/>
      <c r="E958" s="168"/>
      <c r="F958" s="62" t="s">
        <v>398</v>
      </c>
      <c r="H958" s="10"/>
      <c r="I958" s="25"/>
      <c r="J958" s="171"/>
      <c r="K958" s="167"/>
      <c r="L958" s="82"/>
      <c r="M958" s="299">
        <v>882</v>
      </c>
      <c r="N958" s="176">
        <v>752</v>
      </c>
      <c r="O958" s="299">
        <v>882</v>
      </c>
    </row>
    <row r="959" spans="1:15" ht="12.75">
      <c r="A959" s="87">
        <v>481</v>
      </c>
      <c r="B959" s="30"/>
      <c r="C959" s="30"/>
      <c r="D959" s="168"/>
      <c r="E959" s="168"/>
      <c r="F959" s="70" t="s">
        <v>424</v>
      </c>
      <c r="H959" s="10"/>
      <c r="I959" s="52"/>
      <c r="J959" s="311"/>
      <c r="K959" s="192"/>
      <c r="L959" s="311"/>
      <c r="M959" s="300">
        <f>SUM(M958)</f>
        <v>882</v>
      </c>
      <c r="N959" s="177">
        <f>SUM(N958)</f>
        <v>752</v>
      </c>
      <c r="O959" s="300">
        <f>SUM(O958)</f>
        <v>882</v>
      </c>
    </row>
    <row r="960" spans="1:15" ht="3" customHeight="1">
      <c r="A960" s="11"/>
      <c r="B960" s="11"/>
      <c r="C960" s="11"/>
      <c r="D960" s="170"/>
      <c r="E960" s="168"/>
      <c r="F960" s="11"/>
      <c r="J960" s="82"/>
      <c r="K960" s="167"/>
      <c r="L960" s="82"/>
      <c r="M960" s="299"/>
      <c r="N960" s="173"/>
      <c r="O960" s="299"/>
    </row>
    <row r="961" spans="1:15" ht="12.75">
      <c r="A961" s="26">
        <v>482</v>
      </c>
      <c r="B961" s="30">
        <v>5331</v>
      </c>
      <c r="C961" s="30">
        <v>3111</v>
      </c>
      <c r="D961" s="168"/>
      <c r="E961" s="168"/>
      <c r="F961" s="62" t="s">
        <v>399</v>
      </c>
      <c r="H961" s="10"/>
      <c r="I961" s="107"/>
      <c r="J961" s="82"/>
      <c r="K961" s="167"/>
      <c r="L961" s="82"/>
      <c r="M961" s="299">
        <v>858</v>
      </c>
      <c r="N961" s="176">
        <v>734</v>
      </c>
      <c r="O961" s="299">
        <v>808</v>
      </c>
    </row>
    <row r="962" spans="1:15" ht="12.75">
      <c r="A962" s="87">
        <v>482</v>
      </c>
      <c r="B962" s="30"/>
      <c r="C962" s="30"/>
      <c r="D962" s="168"/>
      <c r="E962" s="168"/>
      <c r="F962" s="70" t="s">
        <v>425</v>
      </c>
      <c r="G962" s="35"/>
      <c r="H962" s="10"/>
      <c r="I962" s="4"/>
      <c r="J962" s="311"/>
      <c r="K962" s="192"/>
      <c r="L962" s="311"/>
      <c r="M962" s="300">
        <f>SUM(M961)</f>
        <v>858</v>
      </c>
      <c r="N962" s="177">
        <f>SUM(N961)</f>
        <v>734</v>
      </c>
      <c r="O962" s="300">
        <f>SUM(O961)</f>
        <v>808</v>
      </c>
    </row>
    <row r="963" spans="1:15" ht="3" customHeight="1">
      <c r="A963" s="87"/>
      <c r="B963" s="30"/>
      <c r="C963" s="30"/>
      <c r="D963" s="168"/>
      <c r="E963" s="168"/>
      <c r="F963" s="11"/>
      <c r="G963" s="35"/>
      <c r="H963" s="10"/>
      <c r="I963" s="4"/>
      <c r="J963" s="82"/>
      <c r="K963" s="167"/>
      <c r="L963" s="82"/>
      <c r="M963" s="299"/>
      <c r="N963" s="176"/>
      <c r="O963" s="299"/>
    </row>
    <row r="964" spans="1:15" ht="12.75">
      <c r="A964" s="26">
        <v>483</v>
      </c>
      <c r="B964" s="30">
        <v>5331</v>
      </c>
      <c r="C964" s="30">
        <v>3111</v>
      </c>
      <c r="D964" s="168"/>
      <c r="E964" s="168"/>
      <c r="F964" s="62" t="s">
        <v>403</v>
      </c>
      <c r="G964" s="35"/>
      <c r="H964" s="10"/>
      <c r="I964" s="4"/>
      <c r="J964" s="82"/>
      <c r="K964" s="167"/>
      <c r="L964" s="82"/>
      <c r="M964" s="299">
        <v>825</v>
      </c>
      <c r="N964" s="176">
        <v>709</v>
      </c>
      <c r="O964" s="299">
        <v>825</v>
      </c>
    </row>
    <row r="965" spans="1:15" ht="12.75">
      <c r="A965" s="87">
        <v>483</v>
      </c>
      <c r="B965" s="30"/>
      <c r="C965" s="30"/>
      <c r="D965" s="168"/>
      <c r="E965" s="168"/>
      <c r="F965" s="80" t="s">
        <v>426</v>
      </c>
      <c r="G965" s="54"/>
      <c r="H965" s="10"/>
      <c r="I965" s="4"/>
      <c r="J965" s="82"/>
      <c r="K965" s="167"/>
      <c r="L965" s="82"/>
      <c r="M965" s="300">
        <f>SUM(M964)</f>
        <v>825</v>
      </c>
      <c r="N965" s="177">
        <f>SUM(N964)</f>
        <v>709</v>
      </c>
      <c r="O965" s="300">
        <f>SUM(O964)</f>
        <v>825</v>
      </c>
    </row>
    <row r="966" spans="1:15" ht="3" customHeight="1">
      <c r="A966" s="87"/>
      <c r="B966" s="30"/>
      <c r="C966" s="30"/>
      <c r="D966" s="168"/>
      <c r="E966" s="168"/>
      <c r="F966" s="11"/>
      <c r="G966" s="11"/>
      <c r="H966" s="12"/>
      <c r="I966" s="25"/>
      <c r="J966" s="82"/>
      <c r="K966" s="167"/>
      <c r="L966" s="82"/>
      <c r="M966" s="299"/>
      <c r="N966" s="176"/>
      <c r="O966" s="299"/>
    </row>
    <row r="967" spans="1:15" ht="12.75">
      <c r="A967" s="26">
        <v>484</v>
      </c>
      <c r="B967" s="30">
        <v>5331</v>
      </c>
      <c r="C967" s="30">
        <v>3111</v>
      </c>
      <c r="D967" s="168"/>
      <c r="E967" s="168"/>
      <c r="F967" s="63" t="s">
        <v>404</v>
      </c>
      <c r="G967" t="s">
        <v>427</v>
      </c>
      <c r="H967" s="10"/>
      <c r="I967" s="107"/>
      <c r="J967" s="82"/>
      <c r="K967" s="167"/>
      <c r="L967" s="82"/>
      <c r="M967" s="299">
        <v>786</v>
      </c>
      <c r="N967" s="176">
        <v>670</v>
      </c>
      <c r="O967" s="299">
        <v>836</v>
      </c>
    </row>
    <row r="968" spans="1:15" ht="12.75">
      <c r="A968" s="26">
        <v>484</v>
      </c>
      <c r="B968" s="30">
        <v>5331</v>
      </c>
      <c r="C968" s="30">
        <v>3111</v>
      </c>
      <c r="D968" s="168"/>
      <c r="E968" s="168"/>
      <c r="F968" s="63" t="s">
        <v>997</v>
      </c>
      <c r="G968" s="712"/>
      <c r="H968" s="713"/>
      <c r="I968" s="714"/>
      <c r="J968" s="82"/>
      <c r="K968" s="167"/>
      <c r="L968" s="82"/>
      <c r="M968" s="299">
        <v>0</v>
      </c>
      <c r="N968" s="176">
        <v>0</v>
      </c>
      <c r="O968" s="299">
        <v>60</v>
      </c>
    </row>
    <row r="969" spans="1:15" ht="12.75">
      <c r="A969" s="87">
        <v>484</v>
      </c>
      <c r="B969" s="30"/>
      <c r="C969" s="30"/>
      <c r="D969" s="168"/>
      <c r="E969" s="168"/>
      <c r="F969" s="70" t="s">
        <v>429</v>
      </c>
      <c r="H969" s="10"/>
      <c r="I969" s="25"/>
      <c r="J969" s="311"/>
      <c r="K969" s="192"/>
      <c r="L969" s="311"/>
      <c r="M969" s="300">
        <f>SUM(M967)</f>
        <v>786</v>
      </c>
      <c r="N969" s="177">
        <f>SUM(N967)</f>
        <v>670</v>
      </c>
      <c r="O969" s="300">
        <f>SUM(O967:O968)</f>
        <v>896</v>
      </c>
    </row>
    <row r="970" spans="1:15" ht="2.25" customHeight="1">
      <c r="A970" s="87"/>
      <c r="B970" s="30"/>
      <c r="C970" s="30"/>
      <c r="D970" s="168"/>
      <c r="E970" s="168"/>
      <c r="F970" s="11"/>
      <c r="H970" s="10"/>
      <c r="I970" s="25"/>
      <c r="J970" s="82"/>
      <c r="K970" s="167"/>
      <c r="L970" s="82"/>
      <c r="M970" s="299"/>
      <c r="N970" s="173"/>
      <c r="O970" s="299"/>
    </row>
    <row r="971" spans="1:15" ht="12.75">
      <c r="A971" s="30"/>
      <c r="B971" s="30"/>
      <c r="C971" s="30"/>
      <c r="D971" s="168"/>
      <c r="E971" s="168"/>
      <c r="F971" s="446" t="s">
        <v>168</v>
      </c>
      <c r="H971" s="10"/>
      <c r="I971" s="52"/>
      <c r="J971" s="447"/>
      <c r="K971" s="448"/>
      <c r="L971" s="447"/>
      <c r="M971" s="449">
        <f>SUM(M969+M965+M962+M959+M956+M953+M950)</f>
        <v>5956</v>
      </c>
      <c r="N971" s="448">
        <f>SUM(N969+N965+N962+N959+N956+N953+N950)</f>
        <v>5099</v>
      </c>
      <c r="O971" s="644">
        <f>SUM(O969+O965+O962+O959+O956+O953+O950)</f>
        <v>6016</v>
      </c>
    </row>
    <row r="972" spans="1:15" ht="3" customHeight="1">
      <c r="A972" s="30"/>
      <c r="B972" s="30"/>
      <c r="C972" s="30"/>
      <c r="D972" s="168"/>
      <c r="E972" s="168"/>
      <c r="F972" s="11"/>
      <c r="G972" s="11"/>
      <c r="H972" s="12"/>
      <c r="I972" s="11"/>
      <c r="J972" s="172"/>
      <c r="K972" s="173"/>
      <c r="L972" s="172"/>
      <c r="M972" s="172"/>
      <c r="N972" s="173"/>
      <c r="O972" s="309"/>
    </row>
    <row r="973" spans="1:15" ht="12.75">
      <c r="A973" s="26">
        <v>486</v>
      </c>
      <c r="B973" s="30">
        <v>5331</v>
      </c>
      <c r="C973" s="30">
        <v>3113</v>
      </c>
      <c r="D973" s="168"/>
      <c r="E973" s="168"/>
      <c r="F973" s="62" t="s">
        <v>405</v>
      </c>
      <c r="H973" s="10"/>
      <c r="I973" s="25"/>
      <c r="J973" s="82"/>
      <c r="K973" s="167"/>
      <c r="L973" s="82"/>
      <c r="M973" s="299">
        <v>4435</v>
      </c>
      <c r="N973" s="173">
        <v>3726</v>
      </c>
      <c r="O973" s="308">
        <v>4435</v>
      </c>
    </row>
    <row r="974" spans="1:15" ht="12.75">
      <c r="A974" s="26">
        <v>486</v>
      </c>
      <c r="B974" s="30">
        <v>4122</v>
      </c>
      <c r="C974" s="30"/>
      <c r="D974" s="168"/>
      <c r="E974" s="168">
        <v>334</v>
      </c>
      <c r="F974" s="62" t="s">
        <v>587</v>
      </c>
      <c r="H974" s="10"/>
      <c r="I974" s="25"/>
      <c r="J974" s="172">
        <v>40</v>
      </c>
      <c r="K974" s="173">
        <v>40</v>
      </c>
      <c r="L974" s="299">
        <v>0</v>
      </c>
      <c r="M974" s="307"/>
      <c r="N974" s="167"/>
      <c r="O974" s="645"/>
    </row>
    <row r="975" spans="1:15" ht="12.75">
      <c r="A975" s="26">
        <v>486</v>
      </c>
      <c r="B975" s="30">
        <v>5331</v>
      </c>
      <c r="C975" s="30">
        <v>3113</v>
      </c>
      <c r="D975" s="168"/>
      <c r="E975" s="168">
        <v>334</v>
      </c>
      <c r="F975" s="62" t="s">
        <v>591</v>
      </c>
      <c r="H975" s="10"/>
      <c r="I975" s="25"/>
      <c r="J975" s="82"/>
      <c r="K975" s="167"/>
      <c r="L975" s="82"/>
      <c r="M975" s="299">
        <v>40</v>
      </c>
      <c r="N975" s="173">
        <v>40</v>
      </c>
      <c r="O975" s="308">
        <v>0</v>
      </c>
    </row>
    <row r="976" spans="1:15" ht="12.75">
      <c r="A976" s="87">
        <v>486</v>
      </c>
      <c r="B976" s="30"/>
      <c r="C976" s="30"/>
      <c r="D976" s="168"/>
      <c r="E976" s="168"/>
      <c r="F976" s="70" t="s">
        <v>430</v>
      </c>
      <c r="H976" s="10"/>
      <c r="I976" s="25"/>
      <c r="J976" s="174">
        <f>SUM(J974:J975)</f>
        <v>40</v>
      </c>
      <c r="K976" s="175">
        <f>SUM(K974:K975)</f>
        <v>40</v>
      </c>
      <c r="L976" s="300">
        <f>SUM(L974:L975)</f>
        <v>0</v>
      </c>
      <c r="M976" s="300">
        <f>SUM(M973:M975)</f>
        <v>4475</v>
      </c>
      <c r="N976" s="205">
        <f>SUM(N973:N975)</f>
        <v>3766</v>
      </c>
      <c r="O976" s="309">
        <f>SUM(O973:O975)</f>
        <v>4435</v>
      </c>
    </row>
    <row r="977" spans="1:15" ht="1.5" customHeight="1">
      <c r="A977" s="30"/>
      <c r="B977" s="30"/>
      <c r="C977" s="30"/>
      <c r="D977" s="168"/>
      <c r="E977" s="168"/>
      <c r="F977" s="11"/>
      <c r="H977" s="10"/>
      <c r="I977" s="25"/>
      <c r="J977" s="172"/>
      <c r="K977" s="173"/>
      <c r="L977" s="172"/>
      <c r="M977" s="299"/>
      <c r="N977" s="176"/>
      <c r="O977" s="309"/>
    </row>
    <row r="978" spans="1:15" ht="12.75">
      <c r="A978" s="26">
        <v>487</v>
      </c>
      <c r="B978" s="30">
        <v>5331</v>
      </c>
      <c r="C978" s="30">
        <v>3113</v>
      </c>
      <c r="D978" s="168"/>
      <c r="E978" s="168"/>
      <c r="F978" s="151" t="s">
        <v>1007</v>
      </c>
      <c r="H978" s="10"/>
      <c r="I978" s="25"/>
      <c r="J978" s="82"/>
      <c r="K978" s="167"/>
      <c r="L978" s="82"/>
      <c r="M978" s="299">
        <v>4910</v>
      </c>
      <c r="N978" s="176">
        <v>4332</v>
      </c>
      <c r="O978" s="308">
        <v>5110</v>
      </c>
    </row>
    <row r="979" spans="1:15" ht="12.75">
      <c r="A979" s="26">
        <v>487</v>
      </c>
      <c r="B979" s="30">
        <v>5331</v>
      </c>
      <c r="C979" s="30">
        <v>3113</v>
      </c>
      <c r="D979" s="168"/>
      <c r="E979" s="168"/>
      <c r="F979" s="151" t="s">
        <v>263</v>
      </c>
      <c r="H979" s="10"/>
      <c r="I979" s="52"/>
      <c r="J979" s="82"/>
      <c r="K979" s="167"/>
      <c r="L979" s="82"/>
      <c r="M979" s="299">
        <v>200</v>
      </c>
      <c r="N979" s="176">
        <v>0</v>
      </c>
      <c r="O979" s="308">
        <v>0</v>
      </c>
    </row>
    <row r="980" spans="1:15" ht="12.75">
      <c r="A980" s="26">
        <v>487</v>
      </c>
      <c r="B980" s="30">
        <v>4122</v>
      </c>
      <c r="C980" s="30"/>
      <c r="D980" s="168"/>
      <c r="E980" s="168">
        <v>336</v>
      </c>
      <c r="F980" s="151" t="s">
        <v>586</v>
      </c>
      <c r="H980" s="10"/>
      <c r="I980" s="52"/>
      <c r="J980" s="172">
        <v>10</v>
      </c>
      <c r="K980" s="173">
        <v>10</v>
      </c>
      <c r="L980" s="299">
        <v>0</v>
      </c>
      <c r="M980" s="307"/>
      <c r="N980" s="181"/>
      <c r="O980" s="645"/>
    </row>
    <row r="981" spans="1:15" ht="12.75">
      <c r="A981" s="26">
        <v>487</v>
      </c>
      <c r="B981" s="30">
        <v>5331</v>
      </c>
      <c r="C981" s="30">
        <v>3113</v>
      </c>
      <c r="D981" s="168"/>
      <c r="E981" s="168">
        <v>336</v>
      </c>
      <c r="F981" s="151" t="s">
        <v>590</v>
      </c>
      <c r="H981" s="10"/>
      <c r="I981" s="52"/>
      <c r="J981" s="82"/>
      <c r="K981" s="167"/>
      <c r="L981" s="82"/>
      <c r="M981" s="299">
        <v>10</v>
      </c>
      <c r="N981" s="176">
        <v>10</v>
      </c>
      <c r="O981" s="308">
        <v>0</v>
      </c>
    </row>
    <row r="982" spans="1:15" ht="12.75">
      <c r="A982" s="87">
        <v>487</v>
      </c>
      <c r="B982" s="30"/>
      <c r="C982" s="30"/>
      <c r="D982" s="168"/>
      <c r="E982" s="168"/>
      <c r="F982" s="70" t="s">
        <v>431</v>
      </c>
      <c r="H982" s="10"/>
      <c r="I982" s="52"/>
      <c r="J982" s="174">
        <f>SUM(J980:J981)</f>
        <v>10</v>
      </c>
      <c r="K982" s="175">
        <f>SUM(K980:K981)</f>
        <v>10</v>
      </c>
      <c r="L982" s="300">
        <f>SUM(L980:L981)</f>
        <v>0</v>
      </c>
      <c r="M982" s="300">
        <f>SUM(M978:M981)</f>
        <v>5120</v>
      </c>
      <c r="N982" s="177">
        <f>SUM(N978:N981)</f>
        <v>4342</v>
      </c>
      <c r="O982" s="309">
        <f>SUM(O978:O981)</f>
        <v>5110</v>
      </c>
    </row>
    <row r="983" spans="1:15" ht="3" customHeight="1">
      <c r="A983" s="87"/>
      <c r="B983" s="30"/>
      <c r="C983" s="30"/>
      <c r="D983" s="168"/>
      <c r="E983" s="168"/>
      <c r="F983" s="70"/>
      <c r="G983" s="4"/>
      <c r="H983" s="9"/>
      <c r="I983" s="4"/>
      <c r="J983" s="172"/>
      <c r="K983" s="173"/>
      <c r="L983" s="172"/>
      <c r="M983" s="299"/>
      <c r="N983" s="173"/>
      <c r="O983" s="309"/>
    </row>
    <row r="984" spans="1:15" ht="12.75">
      <c r="A984" s="26">
        <v>488</v>
      </c>
      <c r="B984" s="30">
        <v>5331</v>
      </c>
      <c r="C984" s="30">
        <v>3113</v>
      </c>
      <c r="D984" s="168"/>
      <c r="E984" s="168"/>
      <c r="F984" s="62" t="s">
        <v>406</v>
      </c>
      <c r="H984" s="10"/>
      <c r="I984" s="107"/>
      <c r="J984" s="82"/>
      <c r="K984" s="167"/>
      <c r="L984" s="82"/>
      <c r="M984" s="299">
        <v>3031</v>
      </c>
      <c r="N984" s="173">
        <v>2573</v>
      </c>
      <c r="O984" s="308">
        <v>3031</v>
      </c>
    </row>
    <row r="985" spans="1:15" ht="12.75">
      <c r="A985" s="87">
        <v>488</v>
      </c>
      <c r="B985" s="30"/>
      <c r="C985" s="30"/>
      <c r="D985" s="168"/>
      <c r="E985" s="168"/>
      <c r="F985" s="70" t="s">
        <v>432</v>
      </c>
      <c r="H985" s="10"/>
      <c r="I985" s="25"/>
      <c r="J985" s="82"/>
      <c r="K985" s="167"/>
      <c r="L985" s="82"/>
      <c r="M985" s="300">
        <f>SUM(M984)</f>
        <v>3031</v>
      </c>
      <c r="N985" s="177">
        <f>SUM(N984)</f>
        <v>2573</v>
      </c>
      <c r="O985" s="309">
        <f>SUM(O984)</f>
        <v>3031</v>
      </c>
    </row>
    <row r="986" spans="1:15" ht="2.25" customHeight="1">
      <c r="A986" s="87"/>
      <c r="B986" s="30"/>
      <c r="C986" s="30"/>
      <c r="D986" s="168"/>
      <c r="E986" s="168"/>
      <c r="F986" s="70"/>
      <c r="H986" s="10"/>
      <c r="I986" s="25"/>
      <c r="J986" s="82"/>
      <c r="K986" s="167"/>
      <c r="L986" s="82"/>
      <c r="M986" s="300"/>
      <c r="N986" s="177"/>
      <c r="O986" s="309"/>
    </row>
    <row r="987" spans="1:15" ht="12.75">
      <c r="A987" s="26">
        <v>489</v>
      </c>
      <c r="B987" s="30">
        <v>5331</v>
      </c>
      <c r="C987" s="30">
        <v>3113</v>
      </c>
      <c r="D987" s="168"/>
      <c r="E987" s="168"/>
      <c r="F987" s="151" t="s">
        <v>1008</v>
      </c>
      <c r="H987" s="10"/>
      <c r="I987" s="25"/>
      <c r="J987" s="275"/>
      <c r="K987" s="167"/>
      <c r="L987" s="82"/>
      <c r="M987" s="299">
        <v>6596</v>
      </c>
      <c r="N987" s="176">
        <v>5547</v>
      </c>
      <c r="O987" s="308">
        <v>6596</v>
      </c>
    </row>
    <row r="988" spans="1:15" ht="12.75">
      <c r="A988" s="26">
        <v>489</v>
      </c>
      <c r="B988" s="30">
        <v>4122</v>
      </c>
      <c r="C988" s="30"/>
      <c r="D988" s="168"/>
      <c r="E988" s="168">
        <v>334</v>
      </c>
      <c r="F988" s="151" t="s">
        <v>588</v>
      </c>
      <c r="H988" s="10"/>
      <c r="I988" s="25"/>
      <c r="J988" s="172">
        <v>60</v>
      </c>
      <c r="K988" s="173">
        <v>60</v>
      </c>
      <c r="L988" s="299">
        <v>0</v>
      </c>
      <c r="M988" s="307"/>
      <c r="N988" s="181"/>
      <c r="O988" s="645"/>
    </row>
    <row r="989" spans="1:15" ht="12.75">
      <c r="A989" s="26">
        <v>489</v>
      </c>
      <c r="B989" s="30">
        <v>4122</v>
      </c>
      <c r="C989" s="30"/>
      <c r="D989" s="168"/>
      <c r="E989" s="168">
        <v>334</v>
      </c>
      <c r="F989" s="151" t="s">
        <v>613</v>
      </c>
      <c r="H989" s="10"/>
      <c r="I989" s="25"/>
      <c r="J989" s="172">
        <v>40</v>
      </c>
      <c r="K989" s="173">
        <v>40</v>
      </c>
      <c r="L989" s="299"/>
      <c r="M989" s="307"/>
      <c r="N989" s="181"/>
      <c r="O989" s="645"/>
    </row>
    <row r="990" spans="1:15" ht="12.75">
      <c r="A990" s="26">
        <v>489</v>
      </c>
      <c r="B990" s="30">
        <v>5331</v>
      </c>
      <c r="C990" s="30">
        <v>3113</v>
      </c>
      <c r="D990" s="168"/>
      <c r="E990" s="168">
        <v>334</v>
      </c>
      <c r="F990" s="151" t="s">
        <v>589</v>
      </c>
      <c r="H990" s="10"/>
      <c r="I990" s="25"/>
      <c r="J990" s="82"/>
      <c r="K990" s="167"/>
      <c r="L990" s="307"/>
      <c r="M990" s="299">
        <v>40</v>
      </c>
      <c r="N990" s="176">
        <v>40</v>
      </c>
      <c r="O990" s="308">
        <v>0</v>
      </c>
    </row>
    <row r="991" spans="1:15" ht="12.75">
      <c r="A991" s="26">
        <v>489</v>
      </c>
      <c r="B991" s="30">
        <v>5331</v>
      </c>
      <c r="C991" s="30">
        <v>3113</v>
      </c>
      <c r="D991" s="168"/>
      <c r="E991" s="168">
        <v>334</v>
      </c>
      <c r="F991" s="151" t="s">
        <v>589</v>
      </c>
      <c r="H991" s="10"/>
      <c r="I991" s="25"/>
      <c r="J991" s="275"/>
      <c r="K991" s="167"/>
      <c r="L991" s="82"/>
      <c r="M991" s="299">
        <v>60</v>
      </c>
      <c r="N991" s="176">
        <v>60</v>
      </c>
      <c r="O991" s="308">
        <v>0</v>
      </c>
    </row>
    <row r="992" spans="1:15" ht="12.75">
      <c r="A992" s="87">
        <v>489</v>
      </c>
      <c r="B992" s="30"/>
      <c r="C992" s="30"/>
      <c r="D992" s="168"/>
      <c r="E992" s="168"/>
      <c r="F992" s="70" t="s">
        <v>433</v>
      </c>
      <c r="H992" s="10"/>
      <c r="I992" s="25"/>
      <c r="J992" s="300">
        <f>SUM(J988:J991)</f>
        <v>100</v>
      </c>
      <c r="K992" s="175">
        <f>SUM(K988:K991)</f>
        <v>100</v>
      </c>
      <c r="L992" s="300">
        <f>SUM(L988:L991)</f>
        <v>0</v>
      </c>
      <c r="M992" s="301">
        <f>SUM(M987:M991)</f>
        <v>6696</v>
      </c>
      <c r="N992" s="205">
        <f>SUM(N987:N991)</f>
        <v>5647</v>
      </c>
      <c r="O992" s="309">
        <f>SUM(O987:O991)</f>
        <v>6596</v>
      </c>
    </row>
    <row r="993" spans="1:15" ht="2.25" customHeight="1">
      <c r="A993" s="87"/>
      <c r="B993" s="30"/>
      <c r="C993" s="30"/>
      <c r="D993" s="168"/>
      <c r="E993" s="168"/>
      <c r="F993" s="70"/>
      <c r="H993" s="10"/>
      <c r="I993" s="25"/>
      <c r="J993" s="172"/>
      <c r="K993" s="173"/>
      <c r="L993" s="300"/>
      <c r="M993" s="299"/>
      <c r="N993" s="205">
        <f>SUM(N987:N992)</f>
        <v>11294</v>
      </c>
      <c r="O993" s="309"/>
    </row>
    <row r="994" spans="1:15" ht="12.75">
      <c r="A994" s="87"/>
      <c r="B994" s="30"/>
      <c r="C994" s="30"/>
      <c r="D994" s="487"/>
      <c r="E994" s="168"/>
      <c r="F994" s="446" t="s">
        <v>169</v>
      </c>
      <c r="G994" s="18"/>
      <c r="H994" s="10"/>
      <c r="I994" s="52"/>
      <c r="J994" s="447">
        <f>SUM(J982+J976+J992)</f>
        <v>150</v>
      </c>
      <c r="K994" s="448">
        <f>SUM(K982+K976+K992)</f>
        <v>150</v>
      </c>
      <c r="L994" s="447">
        <f>SUM(L992+L982+L976)</f>
        <v>0</v>
      </c>
      <c r="M994" s="449">
        <f>SUM(M992+M985+M982+M976)</f>
        <v>19322</v>
      </c>
      <c r="N994" s="448">
        <f>SUM(N992+N985+N982+N976)</f>
        <v>16328</v>
      </c>
      <c r="O994" s="644">
        <f>SUM(O992+O985+O982+O976)</f>
        <v>19172</v>
      </c>
    </row>
    <row r="995" spans="1:15" ht="2.25" customHeight="1">
      <c r="A995" s="75"/>
      <c r="B995" s="30"/>
      <c r="C995" s="30"/>
      <c r="D995" s="485"/>
      <c r="E995" s="487"/>
      <c r="F995" s="65"/>
      <c r="G995" s="78"/>
      <c r="H995" s="116"/>
      <c r="I995" s="78"/>
      <c r="J995" s="309"/>
      <c r="K995" s="177"/>
      <c r="L995" s="183"/>
      <c r="M995" s="183"/>
      <c r="N995" s="177"/>
      <c r="O995" s="309"/>
    </row>
    <row r="996" spans="1:15" ht="12.75">
      <c r="A996" s="27">
        <v>493</v>
      </c>
      <c r="B996" s="30">
        <v>5169</v>
      </c>
      <c r="C996" s="30">
        <v>3111</v>
      </c>
      <c r="D996" s="485"/>
      <c r="E996" s="168"/>
      <c r="F996" s="61" t="s">
        <v>73</v>
      </c>
      <c r="H996" s="10"/>
      <c r="I996" s="107"/>
      <c r="J996" s="82"/>
      <c r="K996" s="167"/>
      <c r="L996" s="82"/>
      <c r="M996" s="314">
        <v>70</v>
      </c>
      <c r="N996" s="209">
        <v>58.459</v>
      </c>
      <c r="O996" s="308">
        <v>77</v>
      </c>
    </row>
    <row r="997" spans="1:15" ht="12.75">
      <c r="A997" s="27">
        <v>493</v>
      </c>
      <c r="B997" s="30">
        <v>5169</v>
      </c>
      <c r="C997" s="30">
        <v>3113</v>
      </c>
      <c r="D997" s="485"/>
      <c r="E997" s="168"/>
      <c r="F997" s="11" t="s">
        <v>72</v>
      </c>
      <c r="H997" s="10"/>
      <c r="I997" s="25"/>
      <c r="J997" s="82"/>
      <c r="K997" s="167"/>
      <c r="L997" s="82"/>
      <c r="M997" s="299">
        <v>139</v>
      </c>
      <c r="N997" s="173">
        <v>116.924</v>
      </c>
      <c r="O997" s="308">
        <v>153</v>
      </c>
    </row>
    <row r="998" spans="1:15" ht="12.75">
      <c r="A998" s="75">
        <v>493</v>
      </c>
      <c r="B998" s="30"/>
      <c r="C998" s="30"/>
      <c r="D998" s="485"/>
      <c r="E998" s="168"/>
      <c r="F998" s="70" t="s">
        <v>216</v>
      </c>
      <c r="H998" s="10"/>
      <c r="I998" s="25"/>
      <c r="J998" s="82"/>
      <c r="K998" s="167"/>
      <c r="L998" s="82"/>
      <c r="M998" s="300">
        <f>SUM(M996:M997)</f>
        <v>209</v>
      </c>
      <c r="N998" s="175">
        <f>SUM(N996:N997)</f>
        <v>175.383</v>
      </c>
      <c r="O998" s="309">
        <f>SUM(O996:O997)</f>
        <v>230</v>
      </c>
    </row>
    <row r="999" spans="1:15" ht="2.25" customHeight="1">
      <c r="A999" s="75"/>
      <c r="B999" s="30"/>
      <c r="C999" s="30"/>
      <c r="D999" s="485"/>
      <c r="E999" s="485"/>
      <c r="F999" s="70"/>
      <c r="H999" s="10"/>
      <c r="I999" s="25"/>
      <c r="J999" s="82"/>
      <c r="K999" s="167"/>
      <c r="L999" s="82"/>
      <c r="M999" s="299"/>
      <c r="N999" s="175"/>
      <c r="O999" s="309"/>
    </row>
    <row r="1000" spans="1:15" ht="13.5" customHeight="1">
      <c r="A1000" s="75">
        <v>492</v>
      </c>
      <c r="B1000" s="30">
        <v>5901</v>
      </c>
      <c r="C1000" s="30">
        <v>3792</v>
      </c>
      <c r="D1000" s="168"/>
      <c r="E1000" s="168"/>
      <c r="F1000" s="62" t="s">
        <v>743</v>
      </c>
      <c r="H1000" s="10"/>
      <c r="I1000" s="52"/>
      <c r="J1000" s="82"/>
      <c r="K1000" s="167"/>
      <c r="L1000" s="82"/>
      <c r="M1000" s="310">
        <v>0</v>
      </c>
      <c r="N1000" s="201">
        <v>0</v>
      </c>
      <c r="O1000" s="308">
        <v>255</v>
      </c>
    </row>
    <row r="1001" spans="1:15" ht="12.75">
      <c r="A1001" s="27">
        <v>492</v>
      </c>
      <c r="B1001" s="26">
        <v>5222</v>
      </c>
      <c r="C1001" s="26">
        <v>3792</v>
      </c>
      <c r="D1001" s="168"/>
      <c r="E1001" s="168"/>
      <c r="F1001" s="152" t="s">
        <v>636</v>
      </c>
      <c r="G1001" s="236"/>
      <c r="H1001" s="370"/>
      <c r="I1001" s="371"/>
      <c r="J1001" s="82"/>
      <c r="K1001" s="167"/>
      <c r="L1001" s="82"/>
      <c r="M1001" s="310">
        <v>234</v>
      </c>
      <c r="N1001" s="201">
        <v>234</v>
      </c>
      <c r="O1001" s="308">
        <v>0</v>
      </c>
    </row>
    <row r="1002" spans="1:15" ht="12.75">
      <c r="A1002" s="583">
        <v>492</v>
      </c>
      <c r="B1002" s="253">
        <v>5333</v>
      </c>
      <c r="C1002" s="253">
        <v>3792</v>
      </c>
      <c r="D1002" s="168"/>
      <c r="E1002" s="168"/>
      <c r="F1002" s="336" t="s">
        <v>637</v>
      </c>
      <c r="G1002" s="264"/>
      <c r="H1002" s="259"/>
      <c r="I1002" s="260"/>
      <c r="J1002" s="82"/>
      <c r="K1002" s="167"/>
      <c r="L1002" s="82"/>
      <c r="M1002" s="310">
        <v>21</v>
      </c>
      <c r="N1002" s="201">
        <v>21</v>
      </c>
      <c r="O1002" s="308">
        <v>0</v>
      </c>
    </row>
    <row r="1003" spans="1:15" ht="12.75" customHeight="1">
      <c r="A1003" s="75">
        <v>492</v>
      </c>
      <c r="B1003" s="87"/>
      <c r="C1003" s="87"/>
      <c r="D1003" s="228"/>
      <c r="E1003" s="168"/>
      <c r="F1003" s="103" t="s">
        <v>638</v>
      </c>
      <c r="H1003" s="9"/>
      <c r="I1003" s="52"/>
      <c r="J1003" s="82"/>
      <c r="K1003" s="167"/>
      <c r="L1003" s="82"/>
      <c r="M1003" s="301">
        <f>SUM(M1000:M1002)</f>
        <v>255</v>
      </c>
      <c r="N1003" s="195">
        <f>SUM(N1000:N1002)</f>
        <v>255</v>
      </c>
      <c r="O1003" s="309">
        <f>SUM(O1000:O1002)</f>
        <v>255</v>
      </c>
    </row>
    <row r="1004" spans="1:15" ht="2.25" customHeight="1">
      <c r="A1004" s="75"/>
      <c r="B1004" s="87"/>
      <c r="C1004" s="87"/>
      <c r="D1004" s="228"/>
      <c r="E1004" s="168"/>
      <c r="F1004" s="103"/>
      <c r="H1004" s="9"/>
      <c r="I1004" s="52"/>
      <c r="J1004" s="82"/>
      <c r="K1004" s="167"/>
      <c r="L1004" s="82"/>
      <c r="M1004" s="301"/>
      <c r="N1004" s="195"/>
      <c r="O1004" s="309"/>
    </row>
    <row r="1005" spans="1:15" ht="12" customHeight="1">
      <c r="A1005" s="49">
        <v>494</v>
      </c>
      <c r="B1005" s="30">
        <v>5901</v>
      </c>
      <c r="C1005" s="30">
        <v>3429</v>
      </c>
      <c r="D1005" s="228"/>
      <c r="E1005" s="168"/>
      <c r="F1005" s="152" t="s">
        <v>465</v>
      </c>
      <c r="H1005" s="9"/>
      <c r="I1005" s="52"/>
      <c r="J1005" s="82"/>
      <c r="K1005" s="167"/>
      <c r="L1005" s="82"/>
      <c r="M1005" s="299">
        <v>50</v>
      </c>
      <c r="N1005" s="201">
        <v>0</v>
      </c>
      <c r="O1005" s="308">
        <v>140</v>
      </c>
    </row>
    <row r="1006" spans="1:15" ht="12" customHeight="1">
      <c r="A1006" s="49">
        <v>494</v>
      </c>
      <c r="B1006" s="30">
        <v>5221</v>
      </c>
      <c r="C1006" s="30">
        <v>4349</v>
      </c>
      <c r="D1006" s="168"/>
      <c r="E1006" s="168"/>
      <c r="F1006" s="246" t="s">
        <v>980</v>
      </c>
      <c r="H1006" s="9"/>
      <c r="I1006" s="25"/>
      <c r="J1006" s="82"/>
      <c r="K1006" s="167"/>
      <c r="L1006" s="82"/>
      <c r="M1006" s="299">
        <v>50</v>
      </c>
      <c r="N1006" s="173">
        <v>50</v>
      </c>
      <c r="O1006" s="308">
        <v>60</v>
      </c>
    </row>
    <row r="1007" spans="1:15" ht="12" customHeight="1">
      <c r="A1007" s="49">
        <v>494</v>
      </c>
      <c r="B1007" s="30">
        <v>5222</v>
      </c>
      <c r="C1007" s="30">
        <v>3421</v>
      </c>
      <c r="D1007" s="168"/>
      <c r="E1007" s="168"/>
      <c r="F1007" s="152" t="s">
        <v>639</v>
      </c>
      <c r="H1007" s="9"/>
      <c r="I1007" s="52"/>
      <c r="J1007" s="82"/>
      <c r="K1007" s="167"/>
      <c r="L1007" s="82"/>
      <c r="M1007" s="299">
        <v>75</v>
      </c>
      <c r="N1007" s="173">
        <v>75</v>
      </c>
      <c r="O1007" s="308">
        <v>0</v>
      </c>
    </row>
    <row r="1008" spans="1:15" ht="12" customHeight="1">
      <c r="A1008" s="49">
        <v>494</v>
      </c>
      <c r="B1008" s="30">
        <v>5221</v>
      </c>
      <c r="C1008" s="30">
        <v>3421</v>
      </c>
      <c r="D1008" s="168"/>
      <c r="E1008" s="168"/>
      <c r="F1008" s="55" t="s">
        <v>640</v>
      </c>
      <c r="H1008" s="9"/>
      <c r="I1008" s="52"/>
      <c r="J1008" s="82"/>
      <c r="K1008" s="167"/>
      <c r="L1008" s="82"/>
      <c r="M1008" s="299">
        <v>46</v>
      </c>
      <c r="N1008" s="173">
        <v>46</v>
      </c>
      <c r="O1008" s="308">
        <v>0</v>
      </c>
    </row>
    <row r="1009" spans="1:15" ht="12" customHeight="1">
      <c r="A1009" s="49">
        <v>494</v>
      </c>
      <c r="B1009" s="30">
        <v>5223</v>
      </c>
      <c r="C1009" s="30">
        <v>3421</v>
      </c>
      <c r="D1009" s="168"/>
      <c r="E1009" s="168"/>
      <c r="F1009" s="336" t="s">
        <v>641</v>
      </c>
      <c r="H1009" s="9"/>
      <c r="I1009" s="52"/>
      <c r="J1009" s="82"/>
      <c r="K1009" s="167"/>
      <c r="L1009" s="82"/>
      <c r="M1009" s="299">
        <v>9</v>
      </c>
      <c r="N1009" s="173">
        <v>9</v>
      </c>
      <c r="O1009" s="308">
        <v>0</v>
      </c>
    </row>
    <row r="1010" spans="1:15" ht="12" customHeight="1">
      <c r="A1010" s="49">
        <v>494</v>
      </c>
      <c r="B1010" s="30">
        <v>5331</v>
      </c>
      <c r="C1010" s="30">
        <v>3421</v>
      </c>
      <c r="D1010" s="168"/>
      <c r="E1010" s="168"/>
      <c r="F1010" s="152" t="s">
        <v>642</v>
      </c>
      <c r="H1010" s="9"/>
      <c r="I1010" s="52"/>
      <c r="J1010" s="82"/>
      <c r="K1010" s="167"/>
      <c r="L1010" s="82"/>
      <c r="M1010" s="299">
        <v>10</v>
      </c>
      <c r="N1010" s="173">
        <v>10</v>
      </c>
      <c r="O1010" s="308">
        <v>0</v>
      </c>
    </row>
    <row r="1011" spans="1:15" ht="12.75">
      <c r="A1011" s="87">
        <v>494</v>
      </c>
      <c r="B1011" s="30"/>
      <c r="C1011" s="30"/>
      <c r="D1011" s="168"/>
      <c r="E1011" s="168"/>
      <c r="F1011" s="103" t="s">
        <v>464</v>
      </c>
      <c r="H1011" s="9"/>
      <c r="I1011" s="52"/>
      <c r="J1011" s="82"/>
      <c r="K1011" s="167"/>
      <c r="L1011" s="82"/>
      <c r="M1011" s="300">
        <f>SUM(M1005:M1010)</f>
        <v>240</v>
      </c>
      <c r="N1011" s="175">
        <f>SUM(N1005:N1010)</f>
        <v>190</v>
      </c>
      <c r="O1011" s="309">
        <f>SUM(O1005:O1010)</f>
        <v>200</v>
      </c>
    </row>
    <row r="1012" spans="1:15" ht="3" customHeight="1">
      <c r="A1012" s="87"/>
      <c r="B1012" s="30"/>
      <c r="C1012" s="30"/>
      <c r="D1012" s="168"/>
      <c r="E1012" s="168"/>
      <c r="F1012" s="88"/>
      <c r="H1012" s="9"/>
      <c r="I1012" s="52"/>
      <c r="J1012" s="172"/>
      <c r="K1012" s="173"/>
      <c r="L1012" s="172"/>
      <c r="M1012" s="300"/>
      <c r="N1012" s="175"/>
      <c r="O1012" s="300"/>
    </row>
    <row r="1013" spans="1:15" ht="13.5" customHeight="1">
      <c r="A1013" s="26">
        <v>500</v>
      </c>
      <c r="B1013" s="30">
        <v>2111</v>
      </c>
      <c r="C1013" s="30">
        <v>4373</v>
      </c>
      <c r="D1013" s="168"/>
      <c r="E1013" s="168"/>
      <c r="F1013" s="67" t="s">
        <v>47</v>
      </c>
      <c r="H1013" s="9"/>
      <c r="I1013" s="52"/>
      <c r="J1013" s="299">
        <v>980</v>
      </c>
      <c r="K1013" s="173">
        <v>960.335</v>
      </c>
      <c r="L1013" s="299">
        <v>1100</v>
      </c>
      <c r="M1013" s="311"/>
      <c r="N1013" s="192"/>
      <c r="O1013" s="311"/>
    </row>
    <row r="1014" spans="1:15" ht="13.5" customHeight="1">
      <c r="A1014" s="26">
        <v>500</v>
      </c>
      <c r="B1014" s="30">
        <v>2132</v>
      </c>
      <c r="C1014" s="30">
        <v>4373</v>
      </c>
      <c r="D1014" s="168"/>
      <c r="E1014" s="168"/>
      <c r="F1014" s="67" t="s">
        <v>407</v>
      </c>
      <c r="H1014" s="9"/>
      <c r="I1014" s="52"/>
      <c r="J1014" s="299">
        <v>175</v>
      </c>
      <c r="K1014" s="173">
        <v>144.37</v>
      </c>
      <c r="L1014" s="299">
        <v>175</v>
      </c>
      <c r="M1014" s="311"/>
      <c r="N1014" s="192"/>
      <c r="O1014" s="311"/>
    </row>
    <row r="1015" spans="1:15" ht="12.75">
      <c r="A1015" s="26">
        <v>500</v>
      </c>
      <c r="B1015" s="30">
        <v>5011</v>
      </c>
      <c r="C1015" s="30">
        <v>4373</v>
      </c>
      <c r="D1015" s="168"/>
      <c r="E1015" s="168"/>
      <c r="F1015" s="67" t="s">
        <v>348</v>
      </c>
      <c r="H1015" s="9"/>
      <c r="I1015" s="52"/>
      <c r="J1015" s="82"/>
      <c r="K1015" s="167"/>
      <c r="L1015" s="82"/>
      <c r="M1015" s="299">
        <v>350</v>
      </c>
      <c r="N1015" s="173">
        <v>286.539</v>
      </c>
      <c r="O1015" s="299">
        <v>350</v>
      </c>
    </row>
    <row r="1016" spans="1:15" ht="12.75">
      <c r="A1016" s="26">
        <v>500</v>
      </c>
      <c r="B1016" s="30">
        <v>5021</v>
      </c>
      <c r="C1016" s="30">
        <v>4373</v>
      </c>
      <c r="D1016" s="168"/>
      <c r="E1016" s="168"/>
      <c r="F1016" s="67" t="s">
        <v>349</v>
      </c>
      <c r="H1016" s="9"/>
      <c r="I1016" s="52"/>
      <c r="J1016" s="82"/>
      <c r="K1016" s="167"/>
      <c r="L1016" s="82"/>
      <c r="M1016" s="299">
        <v>150</v>
      </c>
      <c r="N1016" s="201">
        <v>109.48</v>
      </c>
      <c r="O1016" s="299">
        <v>150</v>
      </c>
    </row>
    <row r="1017" spans="1:15" ht="12.75">
      <c r="A1017" s="26">
        <v>500</v>
      </c>
      <c r="B1017" s="30">
        <v>5031</v>
      </c>
      <c r="C1017" s="30">
        <v>4373</v>
      </c>
      <c r="D1017" s="168"/>
      <c r="E1017" s="168"/>
      <c r="F1017" s="67" t="s">
        <v>37</v>
      </c>
      <c r="H1017" s="9"/>
      <c r="I1017" s="52"/>
      <c r="J1017" s="82"/>
      <c r="K1017" s="167"/>
      <c r="L1017" s="82"/>
      <c r="M1017" s="299">
        <v>119</v>
      </c>
      <c r="N1017" s="201">
        <v>95.38</v>
      </c>
      <c r="O1017" s="299">
        <v>119</v>
      </c>
    </row>
    <row r="1018" spans="1:15" ht="12.75">
      <c r="A1018" s="26">
        <v>500</v>
      </c>
      <c r="B1018" s="30">
        <v>5032</v>
      </c>
      <c r="C1018" s="30">
        <v>4373</v>
      </c>
      <c r="D1018" s="168"/>
      <c r="E1018" s="168"/>
      <c r="F1018" s="67" t="s">
        <v>351</v>
      </c>
      <c r="H1018" s="9"/>
      <c r="I1018" s="52"/>
      <c r="J1018" s="82"/>
      <c r="K1018" s="167"/>
      <c r="L1018" s="82"/>
      <c r="M1018" s="299">
        <v>43</v>
      </c>
      <c r="N1018" s="201">
        <v>34.71</v>
      </c>
      <c r="O1018" s="299">
        <v>43</v>
      </c>
    </row>
    <row r="1019" spans="1:15" ht="12.75">
      <c r="A1019" s="26">
        <v>500</v>
      </c>
      <c r="B1019" s="30">
        <v>5137</v>
      </c>
      <c r="C1019" s="30">
        <v>4373</v>
      </c>
      <c r="D1019" s="168"/>
      <c r="E1019" s="168"/>
      <c r="F1019" s="67" t="s">
        <v>474</v>
      </c>
      <c r="H1019" s="9"/>
      <c r="I1019" s="52"/>
      <c r="J1019" s="82"/>
      <c r="K1019" s="167"/>
      <c r="L1019" s="82"/>
      <c r="M1019" s="299">
        <v>53</v>
      </c>
      <c r="N1019" s="173">
        <v>13.1</v>
      </c>
      <c r="O1019" s="299">
        <v>80</v>
      </c>
    </row>
    <row r="1020" spans="1:15" ht="12.75">
      <c r="A1020" s="26">
        <v>500</v>
      </c>
      <c r="B1020" s="30">
        <v>5139</v>
      </c>
      <c r="C1020" s="30">
        <v>4373</v>
      </c>
      <c r="D1020" s="168"/>
      <c r="E1020" s="168"/>
      <c r="F1020" s="67" t="s">
        <v>214</v>
      </c>
      <c r="H1020" s="9"/>
      <c r="I1020" s="52"/>
      <c r="J1020" s="82"/>
      <c r="K1020" s="167"/>
      <c r="L1020" s="82"/>
      <c r="M1020" s="299">
        <v>20</v>
      </c>
      <c r="N1020" s="201">
        <v>22.487</v>
      </c>
      <c r="O1020" s="299">
        <v>30</v>
      </c>
    </row>
    <row r="1021" spans="1:15" ht="12.75">
      <c r="A1021" s="26">
        <v>500</v>
      </c>
      <c r="B1021" s="30">
        <v>5151</v>
      </c>
      <c r="C1021" s="30">
        <v>4373</v>
      </c>
      <c r="D1021" s="168"/>
      <c r="E1021" s="168"/>
      <c r="F1021" s="67" t="s">
        <v>366</v>
      </c>
      <c r="H1021" s="9"/>
      <c r="I1021" s="52"/>
      <c r="J1021" s="82"/>
      <c r="K1021" s="167"/>
      <c r="L1021" s="82"/>
      <c r="M1021" s="299">
        <v>35</v>
      </c>
      <c r="N1021" s="201">
        <v>12.5</v>
      </c>
      <c r="O1021" s="299">
        <v>35</v>
      </c>
    </row>
    <row r="1022" spans="1:15" ht="12.75">
      <c r="A1022" s="26">
        <v>500</v>
      </c>
      <c r="B1022" s="30">
        <v>5153</v>
      </c>
      <c r="C1022" s="30">
        <v>4373</v>
      </c>
      <c r="D1022" s="168"/>
      <c r="E1022" s="168"/>
      <c r="F1022" s="67" t="s">
        <v>367</v>
      </c>
      <c r="H1022" s="9"/>
      <c r="I1022" s="52"/>
      <c r="J1022" s="82"/>
      <c r="K1022" s="167"/>
      <c r="L1022" s="82"/>
      <c r="M1022" s="299">
        <v>220</v>
      </c>
      <c r="N1022" s="201">
        <v>218.138</v>
      </c>
      <c r="O1022" s="299">
        <v>250</v>
      </c>
    </row>
    <row r="1023" spans="1:15" ht="12.75">
      <c r="A1023" s="26">
        <v>500</v>
      </c>
      <c r="B1023" s="30">
        <v>5154</v>
      </c>
      <c r="C1023" s="30">
        <v>4373</v>
      </c>
      <c r="D1023" s="168"/>
      <c r="E1023" s="168"/>
      <c r="F1023" s="67" t="s">
        <v>368</v>
      </c>
      <c r="H1023" s="9"/>
      <c r="I1023" s="52"/>
      <c r="J1023" s="82"/>
      <c r="K1023" s="167"/>
      <c r="L1023" s="82"/>
      <c r="M1023" s="299">
        <v>55</v>
      </c>
      <c r="N1023" s="201">
        <v>23.968</v>
      </c>
      <c r="O1023" s="299">
        <v>55</v>
      </c>
    </row>
    <row r="1024" spans="1:15" ht="12.75">
      <c r="A1024" s="26">
        <v>500</v>
      </c>
      <c r="B1024" s="30">
        <v>5156</v>
      </c>
      <c r="C1024" s="30">
        <v>4373</v>
      </c>
      <c r="D1024" s="168"/>
      <c r="E1024" s="168"/>
      <c r="F1024" s="67" t="s">
        <v>158</v>
      </c>
      <c r="H1024" s="9"/>
      <c r="I1024" s="52"/>
      <c r="J1024" s="82"/>
      <c r="K1024" s="167"/>
      <c r="L1024" s="82"/>
      <c r="M1024" s="299">
        <v>0</v>
      </c>
      <c r="N1024" s="201">
        <v>0.943</v>
      </c>
      <c r="O1024" s="299">
        <v>1</v>
      </c>
    </row>
    <row r="1025" spans="1:15" ht="12.75">
      <c r="A1025" s="26">
        <v>500</v>
      </c>
      <c r="B1025" s="30">
        <v>5162</v>
      </c>
      <c r="C1025" s="30">
        <v>4373</v>
      </c>
      <c r="D1025" s="168"/>
      <c r="E1025" s="168"/>
      <c r="F1025" s="67" t="s">
        <v>516</v>
      </c>
      <c r="H1025" s="9"/>
      <c r="I1025" s="52"/>
      <c r="J1025" s="82"/>
      <c r="K1025" s="167"/>
      <c r="L1025" s="82"/>
      <c r="M1025" s="299">
        <v>30</v>
      </c>
      <c r="N1025" s="173">
        <v>23.313</v>
      </c>
      <c r="O1025" s="299">
        <v>32</v>
      </c>
    </row>
    <row r="1026" spans="1:15" ht="12.75">
      <c r="A1026" s="26">
        <v>500</v>
      </c>
      <c r="B1026" s="30">
        <v>5167</v>
      </c>
      <c r="C1026" s="30">
        <v>4373</v>
      </c>
      <c r="D1026" s="168"/>
      <c r="E1026" s="168"/>
      <c r="F1026" s="67" t="s">
        <v>95</v>
      </c>
      <c r="H1026" s="9"/>
      <c r="I1026" s="52"/>
      <c r="J1026" s="82"/>
      <c r="K1026" s="167"/>
      <c r="L1026" s="82"/>
      <c r="M1026" s="299">
        <v>5</v>
      </c>
      <c r="N1026" s="201">
        <v>4.25</v>
      </c>
      <c r="O1026" s="299">
        <v>5</v>
      </c>
    </row>
    <row r="1027" spans="1:15" ht="12.75">
      <c r="A1027" s="26">
        <v>500</v>
      </c>
      <c r="B1027" s="30">
        <v>5169</v>
      </c>
      <c r="C1027" s="30">
        <v>4373</v>
      </c>
      <c r="D1027" s="168"/>
      <c r="E1027" s="168"/>
      <c r="F1027" s="67" t="s">
        <v>359</v>
      </c>
      <c r="H1027" s="9"/>
      <c r="I1027" s="52"/>
      <c r="J1027" s="82"/>
      <c r="K1027" s="167"/>
      <c r="L1027" s="82"/>
      <c r="M1027" s="299">
        <v>20</v>
      </c>
      <c r="N1027" s="201">
        <v>14.88</v>
      </c>
      <c r="O1027" s="299">
        <v>25</v>
      </c>
    </row>
    <row r="1028" spans="1:15" ht="12.75">
      <c r="A1028" s="26">
        <v>500</v>
      </c>
      <c r="B1028" s="30">
        <v>5171</v>
      </c>
      <c r="C1028" s="30">
        <v>4373</v>
      </c>
      <c r="D1028" s="168"/>
      <c r="E1028" s="168"/>
      <c r="F1028" s="67" t="s">
        <v>365</v>
      </c>
      <c r="H1028" s="9"/>
      <c r="I1028" s="52"/>
      <c r="J1028" s="82"/>
      <c r="K1028" s="167"/>
      <c r="L1028" s="82"/>
      <c r="M1028" s="299">
        <v>55</v>
      </c>
      <c r="N1028" s="201">
        <v>58.214</v>
      </c>
      <c r="O1028" s="299">
        <v>100</v>
      </c>
    </row>
    <row r="1029" spans="1:15" ht="12.75">
      <c r="A1029" s="87">
        <v>500</v>
      </c>
      <c r="B1029" s="30"/>
      <c r="C1029" s="30"/>
      <c r="D1029" s="168"/>
      <c r="E1029" s="168"/>
      <c r="F1029" s="65" t="s">
        <v>38</v>
      </c>
      <c r="H1029" s="9"/>
      <c r="I1029" s="52"/>
      <c r="J1029" s="174">
        <f>SUM(J1013:J1028)</f>
        <v>1155</v>
      </c>
      <c r="K1029" s="175">
        <f>SUM(K1013:K1028)</f>
        <v>1104.705</v>
      </c>
      <c r="L1029" s="300">
        <f>SUM(L1013:L1028)</f>
        <v>1275</v>
      </c>
      <c r="M1029" s="301">
        <f>SUM(M1015:M1028)</f>
        <v>1155</v>
      </c>
      <c r="N1029" s="195">
        <f>SUM(N1015:N1028)</f>
        <v>917.902</v>
      </c>
      <c r="O1029" s="300">
        <f>SUM(O1015:O1028)</f>
        <v>1275</v>
      </c>
    </row>
    <row r="1030" spans="1:15" ht="3" customHeight="1">
      <c r="A1030" s="125"/>
      <c r="B1030" s="125"/>
      <c r="C1030" s="125"/>
      <c r="D1030" s="331"/>
      <c r="E1030" s="331"/>
      <c r="F1030" s="65"/>
      <c r="G1030" s="78"/>
      <c r="H1030" s="119"/>
      <c r="I1030" s="78"/>
      <c r="J1030" s="102"/>
      <c r="K1030" s="177"/>
      <c r="L1030" s="300"/>
      <c r="M1030" s="183"/>
      <c r="N1030" s="177"/>
      <c r="O1030" s="309"/>
    </row>
    <row r="1031" spans="1:15" ht="12.75">
      <c r="A1031" s="75">
        <v>501</v>
      </c>
      <c r="B1031" s="30">
        <v>4112</v>
      </c>
      <c r="C1031" s="30"/>
      <c r="D1031" s="168"/>
      <c r="E1031" s="168"/>
      <c r="F1031" s="285" t="s">
        <v>320</v>
      </c>
      <c r="G1031" s="99"/>
      <c r="H1031" s="28"/>
      <c r="I1031" s="61"/>
      <c r="J1031" s="317">
        <v>2730</v>
      </c>
      <c r="K1031" s="196">
        <v>2275.167</v>
      </c>
      <c r="L1031" s="300">
        <v>2704</v>
      </c>
      <c r="M1031" s="307"/>
      <c r="N1031" s="165"/>
      <c r="O1031" s="307"/>
    </row>
    <row r="1032" spans="1:15" ht="3" customHeight="1">
      <c r="A1032" s="89"/>
      <c r="B1032" s="32"/>
      <c r="C1032" s="32"/>
      <c r="D1032" s="281"/>
      <c r="E1032" s="281"/>
      <c r="F1032" s="88"/>
      <c r="G1032" s="54"/>
      <c r="H1032" s="13"/>
      <c r="I1032" s="18"/>
      <c r="J1032" s="300"/>
      <c r="K1032" s="195"/>
      <c r="L1032" s="300"/>
      <c r="M1032" s="307"/>
      <c r="N1032" s="165"/>
      <c r="O1032" s="307"/>
    </row>
    <row r="1033" spans="1:15" ht="12.75">
      <c r="A1033" s="89">
        <v>502</v>
      </c>
      <c r="B1033" s="32">
        <v>2324</v>
      </c>
      <c r="C1033" s="32">
        <v>3113</v>
      </c>
      <c r="D1033" s="281"/>
      <c r="E1033" s="281"/>
      <c r="F1033" s="393" t="s">
        <v>1016</v>
      </c>
      <c r="G1033" s="54"/>
      <c r="H1033" s="13"/>
      <c r="I1033" s="18"/>
      <c r="J1033" s="320">
        <v>31</v>
      </c>
      <c r="K1033" s="195">
        <v>26.79</v>
      </c>
      <c r="L1033" s="300">
        <v>10</v>
      </c>
      <c r="M1033" s="307"/>
      <c r="N1033" s="165"/>
      <c r="O1033" s="307"/>
    </row>
    <row r="1034" spans="1:15" ht="12.75">
      <c r="A1034" s="87">
        <v>502</v>
      </c>
      <c r="B1034" s="30">
        <v>4121</v>
      </c>
      <c r="C1034" s="30"/>
      <c r="D1034" s="168"/>
      <c r="E1034" s="168"/>
      <c r="F1034" s="65" t="s">
        <v>321</v>
      </c>
      <c r="G1034" s="18"/>
      <c r="H1034" s="13"/>
      <c r="I1034" s="18"/>
      <c r="J1034" s="320">
        <v>2931</v>
      </c>
      <c r="K1034" s="175">
        <v>2934.2</v>
      </c>
      <c r="L1034" s="300">
        <v>2630</v>
      </c>
      <c r="M1034" s="307"/>
      <c r="N1034" s="165"/>
      <c r="O1034" s="307"/>
    </row>
    <row r="1035" spans="1:15" ht="2.25" customHeight="1">
      <c r="A1035" s="84"/>
      <c r="B1035" s="76"/>
      <c r="C1035" s="76"/>
      <c r="D1035" s="483"/>
      <c r="E1035" s="483"/>
      <c r="F1035" s="285"/>
      <c r="G1035" s="4"/>
      <c r="H1035" s="9"/>
      <c r="I1035" s="4"/>
      <c r="J1035" s="320"/>
      <c r="K1035" s="175"/>
      <c r="L1035" s="300"/>
      <c r="M1035" s="307"/>
      <c r="N1035" s="165"/>
      <c r="O1035" s="307"/>
    </row>
    <row r="1036" spans="1:15" ht="12.75">
      <c r="A1036" s="85">
        <v>506</v>
      </c>
      <c r="B1036" s="76">
        <v>2111</v>
      </c>
      <c r="C1036" s="76">
        <v>4374</v>
      </c>
      <c r="D1036" s="483"/>
      <c r="E1036" s="483"/>
      <c r="F1036" s="73" t="s">
        <v>531</v>
      </c>
      <c r="G1036" s="4"/>
      <c r="H1036" s="9"/>
      <c r="I1036" s="4"/>
      <c r="J1036" s="424">
        <v>1080</v>
      </c>
      <c r="K1036" s="173">
        <v>1032.233</v>
      </c>
      <c r="L1036" s="299">
        <v>1250</v>
      </c>
      <c r="M1036" s="307"/>
      <c r="N1036" s="165"/>
      <c r="O1036" s="307"/>
    </row>
    <row r="1037" spans="1:15" ht="12.75">
      <c r="A1037" s="85">
        <v>506</v>
      </c>
      <c r="B1037" s="76">
        <v>2132</v>
      </c>
      <c r="C1037" s="76">
        <v>4374</v>
      </c>
      <c r="D1037" s="483"/>
      <c r="E1037" s="483"/>
      <c r="F1037" s="73" t="s">
        <v>407</v>
      </c>
      <c r="G1037" s="4"/>
      <c r="H1037" s="9"/>
      <c r="I1037" s="4"/>
      <c r="J1037" s="424">
        <v>81</v>
      </c>
      <c r="K1037" s="173">
        <v>73.42</v>
      </c>
      <c r="L1037" s="299">
        <v>81</v>
      </c>
      <c r="M1037" s="307"/>
      <c r="N1037" s="165"/>
      <c r="O1037" s="307"/>
    </row>
    <row r="1038" spans="1:15" ht="12.75">
      <c r="A1038" s="85">
        <v>506</v>
      </c>
      <c r="B1038" s="76">
        <v>2329</v>
      </c>
      <c r="C1038" s="76">
        <v>4374</v>
      </c>
      <c r="D1038" s="483"/>
      <c r="E1038" s="483"/>
      <c r="F1038" s="73" t="s">
        <v>273</v>
      </c>
      <c r="G1038" s="4"/>
      <c r="H1038" s="9"/>
      <c r="I1038" s="4"/>
      <c r="J1038" s="308">
        <v>0</v>
      </c>
      <c r="K1038" s="173"/>
      <c r="L1038" s="299">
        <v>5</v>
      </c>
      <c r="M1038" s="307"/>
      <c r="N1038" s="165"/>
      <c r="O1038" s="307"/>
    </row>
    <row r="1039" spans="1:15" ht="12.75">
      <c r="A1039" s="85">
        <v>506</v>
      </c>
      <c r="B1039" s="76">
        <v>5011</v>
      </c>
      <c r="C1039" s="76">
        <v>4374</v>
      </c>
      <c r="D1039" s="483"/>
      <c r="E1039" s="483"/>
      <c r="F1039" s="73" t="s">
        <v>348</v>
      </c>
      <c r="G1039" s="4"/>
      <c r="H1039" s="9"/>
      <c r="I1039" s="4"/>
      <c r="J1039" s="307"/>
      <c r="K1039" s="167"/>
      <c r="L1039" s="645"/>
      <c r="M1039" s="299">
        <v>350</v>
      </c>
      <c r="N1039" s="173">
        <v>286.538</v>
      </c>
      <c r="O1039" s="299">
        <v>350</v>
      </c>
    </row>
    <row r="1040" spans="1:15" ht="12.75">
      <c r="A1040" s="85">
        <v>506</v>
      </c>
      <c r="B1040" s="76">
        <v>5021</v>
      </c>
      <c r="C1040" s="76">
        <v>4374</v>
      </c>
      <c r="D1040" s="483"/>
      <c r="E1040" s="483"/>
      <c r="F1040" s="73" t="s">
        <v>440</v>
      </c>
      <c r="G1040" s="4"/>
      <c r="H1040" s="9"/>
      <c r="I1040" s="4"/>
      <c r="J1040" s="307"/>
      <c r="K1040" s="167"/>
      <c r="L1040" s="645"/>
      <c r="M1040" s="299">
        <v>48</v>
      </c>
      <c r="N1040" s="173">
        <v>40</v>
      </c>
      <c r="O1040" s="299">
        <v>48</v>
      </c>
    </row>
    <row r="1041" spans="1:15" ht="12.75">
      <c r="A1041" s="85">
        <v>506</v>
      </c>
      <c r="B1041" s="76">
        <v>5031</v>
      </c>
      <c r="C1041" s="76">
        <v>4374</v>
      </c>
      <c r="D1041" s="483"/>
      <c r="E1041" s="483"/>
      <c r="F1041" s="73" t="s">
        <v>44</v>
      </c>
      <c r="G1041" s="4"/>
      <c r="H1041" s="9"/>
      <c r="I1041" s="4"/>
      <c r="J1041" s="307"/>
      <c r="K1041" s="167"/>
      <c r="L1041" s="645"/>
      <c r="M1041" s="299">
        <v>100</v>
      </c>
      <c r="N1041" s="173">
        <v>81.322</v>
      </c>
      <c r="O1041" s="299">
        <v>100</v>
      </c>
    </row>
    <row r="1042" spans="1:15" ht="12.75">
      <c r="A1042" s="85">
        <v>506</v>
      </c>
      <c r="B1042" s="76">
        <v>5032</v>
      </c>
      <c r="C1042" s="76">
        <v>4374</v>
      </c>
      <c r="D1042" s="483"/>
      <c r="E1042" s="483"/>
      <c r="F1042" s="73" t="s">
        <v>45</v>
      </c>
      <c r="G1042" s="4"/>
      <c r="H1042" s="9"/>
      <c r="I1042" s="4"/>
      <c r="J1042" s="307"/>
      <c r="K1042" s="167"/>
      <c r="L1042" s="645"/>
      <c r="M1042" s="299">
        <v>36</v>
      </c>
      <c r="N1042" s="173">
        <v>29.388</v>
      </c>
      <c r="O1042" s="299">
        <v>36</v>
      </c>
    </row>
    <row r="1043" spans="1:15" ht="12.75">
      <c r="A1043" s="85">
        <v>506</v>
      </c>
      <c r="B1043" s="76">
        <v>5137</v>
      </c>
      <c r="C1043" s="76">
        <v>4374</v>
      </c>
      <c r="D1043" s="483"/>
      <c r="E1043" s="483"/>
      <c r="F1043" s="73" t="s">
        <v>474</v>
      </c>
      <c r="G1043" s="4"/>
      <c r="H1043" s="9"/>
      <c r="I1043" s="4"/>
      <c r="J1043" s="307"/>
      <c r="K1043" s="167"/>
      <c r="L1043" s="645"/>
      <c r="M1043" s="299">
        <v>147</v>
      </c>
      <c r="N1043" s="173">
        <v>56.69</v>
      </c>
      <c r="O1043" s="299">
        <v>209</v>
      </c>
    </row>
    <row r="1044" spans="1:15" ht="12.75">
      <c r="A1044" s="85">
        <v>506</v>
      </c>
      <c r="B1044" s="76">
        <v>5139</v>
      </c>
      <c r="C1044" s="76">
        <v>4374</v>
      </c>
      <c r="D1044" s="483"/>
      <c r="E1044" s="483"/>
      <c r="F1044" s="73" t="s">
        <v>214</v>
      </c>
      <c r="G1044" s="4"/>
      <c r="H1044" s="9"/>
      <c r="I1044" s="4"/>
      <c r="J1044" s="307"/>
      <c r="K1044" s="167"/>
      <c r="L1044" s="645"/>
      <c r="M1044" s="299">
        <v>30</v>
      </c>
      <c r="N1044" s="173">
        <v>24.89</v>
      </c>
      <c r="O1044" s="299">
        <v>50</v>
      </c>
    </row>
    <row r="1045" spans="1:15" ht="12.75">
      <c r="A1045" s="85">
        <v>506</v>
      </c>
      <c r="B1045" s="76">
        <v>5151</v>
      </c>
      <c r="C1045" s="76">
        <v>4374</v>
      </c>
      <c r="D1045" s="483"/>
      <c r="E1045" s="483"/>
      <c r="F1045" s="73" t="s">
        <v>366</v>
      </c>
      <c r="G1045" s="4"/>
      <c r="H1045" s="9"/>
      <c r="I1045" s="4"/>
      <c r="J1045" s="307"/>
      <c r="K1045" s="167"/>
      <c r="L1045" s="645"/>
      <c r="M1045" s="299">
        <v>30</v>
      </c>
      <c r="N1045" s="173">
        <v>29.8</v>
      </c>
      <c r="O1045" s="299">
        <v>32</v>
      </c>
    </row>
    <row r="1046" spans="1:15" ht="12.75">
      <c r="A1046" s="85">
        <v>506</v>
      </c>
      <c r="B1046" s="76">
        <v>5154</v>
      </c>
      <c r="C1046" s="76">
        <v>4374</v>
      </c>
      <c r="D1046" s="483"/>
      <c r="E1046" s="483"/>
      <c r="F1046" s="73" t="s">
        <v>368</v>
      </c>
      <c r="G1046" s="4"/>
      <c r="H1046" s="9"/>
      <c r="I1046" s="4"/>
      <c r="J1046" s="307"/>
      <c r="K1046" s="167"/>
      <c r="L1046" s="645"/>
      <c r="M1046" s="299">
        <v>200</v>
      </c>
      <c r="N1046" s="173">
        <v>228.821</v>
      </c>
      <c r="O1046" s="299">
        <v>246</v>
      </c>
    </row>
    <row r="1047" spans="1:15" ht="12.75">
      <c r="A1047" s="85">
        <v>506</v>
      </c>
      <c r="B1047" s="76">
        <v>5162</v>
      </c>
      <c r="C1047" s="76">
        <v>4374</v>
      </c>
      <c r="D1047" s="483"/>
      <c r="E1047" s="483"/>
      <c r="F1047" s="73" t="s">
        <v>269</v>
      </c>
      <c r="G1047" s="4"/>
      <c r="H1047" s="9"/>
      <c r="I1047" s="4"/>
      <c r="J1047" s="307"/>
      <c r="K1047" s="167"/>
      <c r="L1047" s="645"/>
      <c r="M1047" s="299">
        <v>25</v>
      </c>
      <c r="N1047" s="173">
        <v>17.2</v>
      </c>
      <c r="O1047" s="299">
        <v>25</v>
      </c>
    </row>
    <row r="1048" spans="1:15" ht="12.75">
      <c r="A1048" s="85">
        <v>506</v>
      </c>
      <c r="B1048" s="76">
        <v>5167</v>
      </c>
      <c r="C1048" s="76">
        <v>4374</v>
      </c>
      <c r="D1048" s="483"/>
      <c r="E1048" s="483"/>
      <c r="F1048" s="73" t="s">
        <v>95</v>
      </c>
      <c r="G1048" s="4"/>
      <c r="H1048" s="9"/>
      <c r="I1048" s="4"/>
      <c r="J1048" s="307"/>
      <c r="K1048" s="167"/>
      <c r="L1048" s="645"/>
      <c r="M1048" s="299">
        <v>5</v>
      </c>
      <c r="N1048" s="173">
        <v>4.25</v>
      </c>
      <c r="O1048" s="299">
        <v>5</v>
      </c>
    </row>
    <row r="1049" spans="1:15" ht="12.75">
      <c r="A1049" s="85">
        <v>506</v>
      </c>
      <c r="B1049" s="76">
        <v>5169</v>
      </c>
      <c r="C1049" s="76">
        <v>4374</v>
      </c>
      <c r="D1049" s="483"/>
      <c r="E1049" s="483"/>
      <c r="F1049" s="73" t="s">
        <v>359</v>
      </c>
      <c r="G1049" s="4"/>
      <c r="H1049" s="9"/>
      <c r="I1049" s="4"/>
      <c r="J1049" s="307"/>
      <c r="K1049" s="167"/>
      <c r="L1049" s="645"/>
      <c r="M1049" s="299">
        <v>40</v>
      </c>
      <c r="N1049" s="173">
        <v>23.184</v>
      </c>
      <c r="O1049" s="299">
        <v>45</v>
      </c>
    </row>
    <row r="1050" spans="1:15" ht="12.75">
      <c r="A1050" s="85">
        <v>506</v>
      </c>
      <c r="B1050" s="76">
        <v>5171</v>
      </c>
      <c r="C1050" s="76">
        <v>4374</v>
      </c>
      <c r="D1050" s="483"/>
      <c r="E1050" s="483"/>
      <c r="F1050" s="73" t="s">
        <v>365</v>
      </c>
      <c r="G1050" s="4"/>
      <c r="H1050" s="9"/>
      <c r="I1050" s="4"/>
      <c r="J1050" s="307"/>
      <c r="K1050" s="167"/>
      <c r="L1050" s="645"/>
      <c r="M1050" s="299">
        <v>150</v>
      </c>
      <c r="N1050" s="173">
        <v>136.6</v>
      </c>
      <c r="O1050" s="299">
        <v>190</v>
      </c>
    </row>
    <row r="1051" spans="1:15" ht="12" customHeight="1">
      <c r="A1051" s="84">
        <v>506</v>
      </c>
      <c r="B1051" s="76"/>
      <c r="C1051" s="76"/>
      <c r="D1051" s="483"/>
      <c r="E1051" s="483"/>
      <c r="F1051" s="250" t="s">
        <v>48</v>
      </c>
      <c r="G1051" s="4"/>
      <c r="H1051" s="9"/>
      <c r="I1051" s="4"/>
      <c r="J1051" s="300">
        <f>SUM(J1036:J1049)</f>
        <v>1161</v>
      </c>
      <c r="K1051" s="175">
        <f>SUM(K1036:K1050)</f>
        <v>1105.653</v>
      </c>
      <c r="L1051" s="300">
        <f>SUM(L1036:L1050)</f>
        <v>1336</v>
      </c>
      <c r="M1051" s="300">
        <f>SUM(M1039:M1050)</f>
        <v>1161</v>
      </c>
      <c r="N1051" s="175">
        <f>SUM(N1039:N1050)</f>
        <v>958.683</v>
      </c>
      <c r="O1051" s="300">
        <f>SUM(O1039:O1050)</f>
        <v>1336</v>
      </c>
    </row>
    <row r="1052" spans="1:15" ht="2.25" customHeight="1">
      <c r="A1052" s="84"/>
      <c r="B1052" s="76"/>
      <c r="C1052" s="76"/>
      <c r="D1052" s="483"/>
      <c r="E1052" s="483"/>
      <c r="F1052" s="250"/>
      <c r="G1052" s="4"/>
      <c r="H1052" s="9"/>
      <c r="I1052" s="4"/>
      <c r="J1052" s="300"/>
      <c r="K1052" s="175"/>
      <c r="L1052" s="300"/>
      <c r="M1052" s="299"/>
      <c r="N1052" s="173"/>
      <c r="O1052" s="300"/>
    </row>
    <row r="1053" spans="1:15" ht="12.75">
      <c r="A1053" s="26">
        <v>550</v>
      </c>
      <c r="B1053" s="30">
        <v>5194</v>
      </c>
      <c r="C1053" s="26">
        <v>4399</v>
      </c>
      <c r="D1053" s="168"/>
      <c r="E1053" s="168"/>
      <c r="F1053" s="104" t="s">
        <v>33</v>
      </c>
      <c r="G1053" s="5"/>
      <c r="H1053" s="9"/>
      <c r="I1053" s="4"/>
      <c r="J1053" s="82"/>
      <c r="K1053" s="167"/>
      <c r="L1053" s="82"/>
      <c r="M1053" s="314">
        <v>20</v>
      </c>
      <c r="N1053" s="173">
        <v>10.489</v>
      </c>
      <c r="O1053" s="299">
        <v>20</v>
      </c>
    </row>
    <row r="1054" spans="1:15" ht="12.75">
      <c r="A1054" s="87">
        <v>550</v>
      </c>
      <c r="B1054" s="30"/>
      <c r="C1054" s="30"/>
      <c r="D1054" s="168"/>
      <c r="E1054" s="168"/>
      <c r="F1054" s="65" t="s">
        <v>64</v>
      </c>
      <c r="H1054" s="10"/>
      <c r="I1054" s="4"/>
      <c r="J1054" s="82"/>
      <c r="K1054" s="167"/>
      <c r="L1054" s="82"/>
      <c r="M1054" s="300">
        <f>SUM(M1053:M1053)</f>
        <v>20</v>
      </c>
      <c r="N1054" s="175">
        <f>SUM(N1053)</f>
        <v>10.489</v>
      </c>
      <c r="O1054" s="300">
        <f>SUM(O1053)</f>
        <v>20</v>
      </c>
    </row>
    <row r="1055" spans="1:15" ht="3.75" customHeight="1" thickBot="1">
      <c r="A1055" s="6"/>
      <c r="B1055" s="5"/>
      <c r="C1055" s="5"/>
      <c r="D1055" s="333"/>
      <c r="E1055" s="333"/>
      <c r="F1055" s="17"/>
      <c r="G1055" s="4"/>
      <c r="H1055" s="9"/>
      <c r="I1055" s="4"/>
      <c r="J1055" s="82"/>
      <c r="K1055" s="167"/>
      <c r="L1055" s="82"/>
      <c r="M1055" s="311"/>
      <c r="N1055" s="192"/>
      <c r="O1055" s="311"/>
    </row>
    <row r="1056" spans="1:15" ht="13.5" customHeight="1" thickBot="1">
      <c r="A1056" s="6"/>
      <c r="B1056" s="5"/>
      <c r="C1056" s="5"/>
      <c r="D1056" s="333"/>
      <c r="E1056" s="333"/>
      <c r="F1056" s="39" t="s">
        <v>979</v>
      </c>
      <c r="H1056" s="10"/>
      <c r="I1056" s="4"/>
      <c r="J1056" s="82"/>
      <c r="K1056" s="167"/>
      <c r="L1056" s="82"/>
      <c r="M1056" s="311"/>
      <c r="N1056" s="192"/>
      <c r="O1056" s="311"/>
    </row>
    <row r="1057" spans="1:15" ht="12.75">
      <c r="A1057" s="87">
        <v>551</v>
      </c>
      <c r="B1057" s="30">
        <v>5221</v>
      </c>
      <c r="C1057" s="30">
        <v>3412</v>
      </c>
      <c r="D1057" s="168"/>
      <c r="E1057" s="168"/>
      <c r="F1057" s="71" t="s">
        <v>195</v>
      </c>
      <c r="H1057" s="10"/>
      <c r="I1057" s="25"/>
      <c r="J1057" s="399"/>
      <c r="K1057" s="167"/>
      <c r="L1057" s="436"/>
      <c r="M1057" s="300">
        <v>13106</v>
      </c>
      <c r="N1057" s="177">
        <v>12411.92</v>
      </c>
      <c r="O1057" s="300">
        <v>13187</v>
      </c>
    </row>
    <row r="1058" spans="1:15" ht="2.25" customHeight="1">
      <c r="A1058" s="87"/>
      <c r="B1058" s="30"/>
      <c r="C1058" s="30"/>
      <c r="D1058" s="168"/>
      <c r="E1058" s="168"/>
      <c r="F1058" s="70"/>
      <c r="H1058" s="10"/>
      <c r="I1058" s="52"/>
      <c r="J1058" s="82"/>
      <c r="K1058" s="167"/>
      <c r="L1058" s="347"/>
      <c r="M1058" s="300"/>
      <c r="N1058" s="177">
        <v>0</v>
      </c>
      <c r="O1058" s="300">
        <v>4533</v>
      </c>
    </row>
    <row r="1059" spans="1:15" ht="12.75">
      <c r="A1059" s="85">
        <v>560</v>
      </c>
      <c r="B1059" s="76">
        <v>5901</v>
      </c>
      <c r="C1059" s="76">
        <v>3419</v>
      </c>
      <c r="D1059" s="483"/>
      <c r="E1059" s="483"/>
      <c r="F1059" s="208" t="s">
        <v>1043</v>
      </c>
      <c r="H1059" s="10"/>
      <c r="I1059" s="25"/>
      <c r="J1059" s="399"/>
      <c r="K1059" s="167"/>
      <c r="L1059" s="436"/>
      <c r="M1059" s="299">
        <v>137</v>
      </c>
      <c r="N1059" s="176">
        <v>0</v>
      </c>
      <c r="O1059" s="299">
        <v>4200</v>
      </c>
    </row>
    <row r="1060" spans="1:15" ht="12.75">
      <c r="A1060" s="85">
        <v>560</v>
      </c>
      <c r="B1060" s="76">
        <v>5222</v>
      </c>
      <c r="C1060" s="76">
        <v>3419</v>
      </c>
      <c r="D1060" s="483"/>
      <c r="E1060" s="483"/>
      <c r="F1060" s="208" t="s">
        <v>858</v>
      </c>
      <c r="H1060" s="10"/>
      <c r="I1060" s="52"/>
      <c r="J1060" s="399"/>
      <c r="K1060" s="167"/>
      <c r="L1060" s="436"/>
      <c r="M1060" s="299">
        <v>4396</v>
      </c>
      <c r="N1060" s="176">
        <v>3433.87</v>
      </c>
      <c r="O1060" s="299">
        <v>0</v>
      </c>
    </row>
    <row r="1061" spans="1:15" ht="12.75">
      <c r="A1061" s="85">
        <v>560</v>
      </c>
      <c r="B1061" s="76">
        <v>2229</v>
      </c>
      <c r="C1061" s="76">
        <v>3419</v>
      </c>
      <c r="D1061" s="483"/>
      <c r="E1061" s="483"/>
      <c r="F1061" s="208" t="s">
        <v>614</v>
      </c>
      <c r="H1061" s="10"/>
      <c r="I1061" s="52"/>
      <c r="J1061" s="172">
        <v>0</v>
      </c>
      <c r="K1061" s="173">
        <v>17.1</v>
      </c>
      <c r="L1061" s="676">
        <v>0</v>
      </c>
      <c r="M1061" s="307"/>
      <c r="N1061" s="181"/>
      <c r="O1061" s="307"/>
    </row>
    <row r="1062" spans="1:15" ht="12.75" customHeight="1">
      <c r="A1062" s="87">
        <v>560</v>
      </c>
      <c r="B1062" s="30"/>
      <c r="C1062" s="30"/>
      <c r="D1062" s="168"/>
      <c r="E1062" s="168"/>
      <c r="F1062" s="149" t="s">
        <v>466</v>
      </c>
      <c r="H1062" s="10"/>
      <c r="I1062" s="52"/>
      <c r="J1062" s="174">
        <f>SUM(J1061)</f>
        <v>0</v>
      </c>
      <c r="K1062" s="175">
        <f>SUM(K1061)</f>
        <v>17.1</v>
      </c>
      <c r="L1062" s="677">
        <f>SUM(L1061)</f>
        <v>0</v>
      </c>
      <c r="M1062" s="300">
        <f>SUM(M1059:M1061)</f>
        <v>4533</v>
      </c>
      <c r="N1062" s="177">
        <f>SUM(N1059:N1061)</f>
        <v>3433.87</v>
      </c>
      <c r="O1062" s="300">
        <f>SUM(O1059:O1061)</f>
        <v>4200</v>
      </c>
    </row>
    <row r="1063" spans="1:15" ht="2.25" customHeight="1">
      <c r="A1063" s="87"/>
      <c r="B1063" s="30"/>
      <c r="C1063" s="30"/>
      <c r="D1063" s="168"/>
      <c r="E1063" s="168"/>
      <c r="F1063" s="151"/>
      <c r="H1063" s="10"/>
      <c r="I1063" s="52"/>
      <c r="J1063" s="565"/>
      <c r="K1063" s="173"/>
      <c r="L1063" s="172"/>
      <c r="M1063" s="300"/>
      <c r="N1063" s="177"/>
      <c r="O1063" s="300"/>
    </row>
    <row r="1064" spans="1:15" ht="12" customHeight="1">
      <c r="A1064" s="87">
        <v>556</v>
      </c>
      <c r="B1064" s="30">
        <v>5169</v>
      </c>
      <c r="C1064" s="30">
        <v>3419</v>
      </c>
      <c r="D1064" s="168"/>
      <c r="E1064" s="168"/>
      <c r="F1064" s="151" t="s">
        <v>132</v>
      </c>
      <c r="H1064" s="10"/>
      <c r="I1064" s="52"/>
      <c r="J1064" s="399"/>
      <c r="K1064" s="167"/>
      <c r="L1064" s="82"/>
      <c r="M1064" s="300">
        <v>200</v>
      </c>
      <c r="N1064" s="177">
        <v>0</v>
      </c>
      <c r="O1064" s="300">
        <v>200</v>
      </c>
    </row>
    <row r="1065" spans="1:15" ht="12.75" customHeight="1">
      <c r="A1065" s="87">
        <v>559</v>
      </c>
      <c r="B1065" s="30">
        <v>5222</v>
      </c>
      <c r="C1065" s="30">
        <v>3419</v>
      </c>
      <c r="D1065" s="168"/>
      <c r="E1065" s="168"/>
      <c r="F1065" s="151" t="s">
        <v>821</v>
      </c>
      <c r="H1065" s="10"/>
      <c r="I1065" s="52"/>
      <c r="J1065" s="399"/>
      <c r="K1065" s="167"/>
      <c r="L1065" s="82"/>
      <c r="M1065" s="300">
        <v>30</v>
      </c>
      <c r="N1065" s="177">
        <v>0</v>
      </c>
      <c r="O1065" s="300">
        <v>0</v>
      </c>
    </row>
    <row r="1066" spans="1:15" ht="12.75">
      <c r="A1066" s="87">
        <v>561</v>
      </c>
      <c r="B1066" s="30">
        <v>5222</v>
      </c>
      <c r="C1066" s="30">
        <v>3419</v>
      </c>
      <c r="D1066" s="168"/>
      <c r="E1066" s="168"/>
      <c r="F1066" s="170" t="s">
        <v>15</v>
      </c>
      <c r="H1066" s="10"/>
      <c r="I1066" s="52"/>
      <c r="J1066" s="399"/>
      <c r="K1066" s="167"/>
      <c r="L1066" s="82"/>
      <c r="M1066" s="300">
        <v>300</v>
      </c>
      <c r="N1066" s="177">
        <v>300</v>
      </c>
      <c r="O1066" s="300">
        <v>300</v>
      </c>
    </row>
    <row r="1067" spans="1:15" ht="13.5" thickBot="1">
      <c r="A1067" s="87">
        <v>586</v>
      </c>
      <c r="B1067" s="30">
        <v>5222</v>
      </c>
      <c r="C1067" s="30">
        <v>3419</v>
      </c>
      <c r="D1067" s="168"/>
      <c r="E1067" s="168"/>
      <c r="F1067" s="271" t="s">
        <v>1011</v>
      </c>
      <c r="H1067" s="10"/>
      <c r="I1067" s="52"/>
      <c r="J1067" s="82"/>
      <c r="K1067" s="167"/>
      <c r="L1067" s="82"/>
      <c r="M1067" s="301">
        <v>440</v>
      </c>
      <c r="N1067" s="195">
        <v>439.14</v>
      </c>
      <c r="O1067" s="301">
        <v>449</v>
      </c>
    </row>
    <row r="1068" spans="1:15" ht="13.5" thickBot="1">
      <c r="A1068" s="5"/>
      <c r="B1068" s="5"/>
      <c r="C1068" s="5"/>
      <c r="D1068" s="333"/>
      <c r="E1068" s="333"/>
      <c r="F1068" s="39" t="s">
        <v>977</v>
      </c>
      <c r="G1068" s="37"/>
      <c r="H1068" s="295"/>
      <c r="I1068" s="69"/>
      <c r="J1068" s="203">
        <f>SUM(J1062)</f>
        <v>0</v>
      </c>
      <c r="K1068" s="197">
        <f>SUM(K1062)</f>
        <v>17.1</v>
      </c>
      <c r="L1068" s="648">
        <f>SUM(L1062)</f>
        <v>0</v>
      </c>
      <c r="M1068" s="302">
        <f>SUM(M1067+M1066+M1062+M1057+M1064+M1065)</f>
        <v>18609</v>
      </c>
      <c r="N1068" s="533">
        <f>SUM(N1067+N1066+N1062+N1057+N1064+N1065)</f>
        <v>16584.93</v>
      </c>
      <c r="O1068" s="646">
        <f>SUM(O1067+O1066+O1064+O1062+O1057)</f>
        <v>18336</v>
      </c>
    </row>
    <row r="1069" spans="1:15" ht="3" customHeight="1">
      <c r="A1069" s="6"/>
      <c r="B1069" s="5"/>
      <c r="C1069" s="5"/>
      <c r="D1069" s="333"/>
      <c r="E1069" s="333"/>
      <c r="F1069" s="17"/>
      <c r="G1069" s="4"/>
      <c r="H1069" s="9"/>
      <c r="I1069" s="4"/>
      <c r="J1069" s="311"/>
      <c r="K1069" s="192"/>
      <c r="L1069" s="311"/>
      <c r="M1069" s="307"/>
      <c r="N1069" s="165"/>
      <c r="O1069" s="307"/>
    </row>
    <row r="1070" spans="1:15" ht="12.75">
      <c r="A1070" s="87">
        <v>557</v>
      </c>
      <c r="B1070" s="30">
        <v>2321</v>
      </c>
      <c r="C1070" s="26">
        <v>4357</v>
      </c>
      <c r="D1070" s="168"/>
      <c r="E1070" s="168"/>
      <c r="F1070" s="70" t="s">
        <v>159</v>
      </c>
      <c r="G1070" s="11"/>
      <c r="H1070" s="12"/>
      <c r="I1070" s="11"/>
      <c r="J1070" s="300">
        <v>93</v>
      </c>
      <c r="K1070" s="175">
        <v>130</v>
      </c>
      <c r="L1070" s="300">
        <v>0</v>
      </c>
      <c r="M1070" s="82"/>
      <c r="N1070" s="167"/>
      <c r="O1070" s="315"/>
    </row>
    <row r="1071" spans="1:15" ht="1.5" customHeight="1">
      <c r="A1071" s="84"/>
      <c r="B1071" s="76"/>
      <c r="C1071" s="85"/>
      <c r="D1071" s="483"/>
      <c r="E1071" s="483"/>
      <c r="F1071" s="149"/>
      <c r="G1071" s="11"/>
      <c r="H1071" s="12"/>
      <c r="I1071" s="11"/>
      <c r="J1071" s="300"/>
      <c r="K1071" s="175">
        <v>95</v>
      </c>
      <c r="L1071" s="300"/>
      <c r="N1071" s="194"/>
      <c r="O1071" s="312"/>
    </row>
    <row r="1072" spans="1:15" ht="12.75">
      <c r="A1072" s="85">
        <v>581</v>
      </c>
      <c r="B1072" s="76">
        <v>2132</v>
      </c>
      <c r="C1072" s="85">
        <v>4357</v>
      </c>
      <c r="D1072" s="483"/>
      <c r="E1072" s="483"/>
      <c r="F1072" s="73" t="s">
        <v>210</v>
      </c>
      <c r="G1072" s="135"/>
      <c r="H1072" s="48"/>
      <c r="I1072" s="1"/>
      <c r="J1072" s="424">
        <v>798</v>
      </c>
      <c r="K1072" s="362">
        <v>637.541</v>
      </c>
      <c r="L1072" s="424">
        <v>746</v>
      </c>
      <c r="M1072" s="182"/>
      <c r="N1072" s="167"/>
      <c r="O1072" s="307"/>
    </row>
    <row r="1073" spans="1:15" ht="12.75">
      <c r="A1073" s="85">
        <v>581</v>
      </c>
      <c r="B1073" s="76">
        <v>2229</v>
      </c>
      <c r="C1073" s="85">
        <v>6409</v>
      </c>
      <c r="D1073" s="483"/>
      <c r="E1073" s="483"/>
      <c r="F1073" s="73" t="s">
        <v>730</v>
      </c>
      <c r="G1073" s="135"/>
      <c r="H1073" s="9"/>
      <c r="I1073" s="1"/>
      <c r="J1073" s="308">
        <v>339</v>
      </c>
      <c r="K1073" s="176">
        <v>339.438</v>
      </c>
      <c r="L1073" s="308">
        <v>0</v>
      </c>
      <c r="M1073" s="182"/>
      <c r="N1073" s="167"/>
      <c r="O1073" s="307"/>
    </row>
    <row r="1074" spans="1:15" ht="12.75">
      <c r="A1074" s="26">
        <v>581</v>
      </c>
      <c r="B1074" s="30">
        <v>5221</v>
      </c>
      <c r="C1074" s="26">
        <v>4357</v>
      </c>
      <c r="D1074" s="168"/>
      <c r="E1074" s="168"/>
      <c r="F1074" s="67" t="s">
        <v>211</v>
      </c>
      <c r="G1074" s="30"/>
      <c r="H1074" s="9"/>
      <c r="I1074" s="52"/>
      <c r="J1074" s="439"/>
      <c r="L1074" s="436"/>
      <c r="M1074" s="299">
        <v>3731</v>
      </c>
      <c r="N1074" s="176">
        <v>3049</v>
      </c>
      <c r="O1074" s="299">
        <v>3195</v>
      </c>
    </row>
    <row r="1075" spans="1:15" ht="12.75">
      <c r="A1075" s="87">
        <v>581</v>
      </c>
      <c r="B1075" s="30"/>
      <c r="C1075" s="27"/>
      <c r="D1075" s="487"/>
      <c r="E1075" s="168"/>
      <c r="F1075" s="65" t="s">
        <v>945</v>
      </c>
      <c r="G1075" s="363"/>
      <c r="H1075" s="9"/>
      <c r="I1075" s="50"/>
      <c r="J1075" s="174">
        <f>SUM(J1072:J1074)</f>
        <v>1137</v>
      </c>
      <c r="K1075" s="175">
        <f>SUM(K1072:K1074)</f>
        <v>976.979</v>
      </c>
      <c r="L1075" s="300">
        <f>SUM(L1072:L1074)</f>
        <v>746</v>
      </c>
      <c r="M1075" s="300">
        <f>SUM(M1074)</f>
        <v>3731</v>
      </c>
      <c r="N1075" s="177">
        <f>SUM(N1074)</f>
        <v>3049</v>
      </c>
      <c r="O1075" s="300">
        <f>SUM(O1074)</f>
        <v>3195</v>
      </c>
    </row>
    <row r="1076" spans="1:15" ht="2.25" customHeight="1">
      <c r="A1076" s="87"/>
      <c r="B1076" s="30"/>
      <c r="C1076" s="27"/>
      <c r="D1076" s="487"/>
      <c r="E1076" s="168"/>
      <c r="F1076" s="65"/>
      <c r="G1076" s="363"/>
      <c r="H1076" s="9"/>
      <c r="I1076" s="50"/>
      <c r="J1076" s="172"/>
      <c r="K1076" s="173"/>
      <c r="L1076" s="649"/>
      <c r="M1076" s="300"/>
      <c r="N1076" s="177"/>
      <c r="O1076" s="299"/>
    </row>
    <row r="1077" spans="1:15" ht="13.5" thickBot="1">
      <c r="A1077" s="87">
        <v>582</v>
      </c>
      <c r="B1077" s="30">
        <v>5221</v>
      </c>
      <c r="C1077" s="26">
        <v>4329</v>
      </c>
      <c r="D1077" s="168"/>
      <c r="E1077" s="168"/>
      <c r="F1077" s="88" t="s">
        <v>322</v>
      </c>
      <c r="G1077" s="135"/>
      <c r="I1077" s="50"/>
      <c r="J1077" s="82"/>
      <c r="K1077" s="167"/>
      <c r="L1077" s="436"/>
      <c r="M1077" s="301">
        <v>1391</v>
      </c>
      <c r="N1077" s="205">
        <v>1187.873</v>
      </c>
      <c r="O1077" s="301">
        <v>1500</v>
      </c>
    </row>
    <row r="1078" spans="1:15" ht="13.5" thickBot="1">
      <c r="A1078" s="6"/>
      <c r="B1078" s="5"/>
      <c r="C1078" s="33"/>
      <c r="D1078" s="333"/>
      <c r="E1078" s="333"/>
      <c r="F1078" s="139" t="s">
        <v>978</v>
      </c>
      <c r="G1078" s="218"/>
      <c r="H1078" s="218"/>
      <c r="I1078" s="444"/>
      <c r="J1078" s="203">
        <f>SUM(J1075+J1070)</f>
        <v>1230</v>
      </c>
      <c r="K1078" s="197">
        <f>SUM(K1075+K1070)</f>
        <v>1106.979</v>
      </c>
      <c r="L1078" s="648">
        <f>SUM(L1075+L1070)</f>
        <v>746</v>
      </c>
      <c r="M1078" s="302">
        <f>SUM(M1077+M1075)</f>
        <v>5122</v>
      </c>
      <c r="N1078" s="562">
        <f>SUM(N1077+N1075)</f>
        <v>4236.873</v>
      </c>
      <c r="O1078" s="302">
        <f>SUM(O1077+O1075)</f>
        <v>4695</v>
      </c>
    </row>
    <row r="1079" spans="1:15" ht="3" customHeight="1">
      <c r="A1079" s="6"/>
      <c r="B1079" s="5"/>
      <c r="C1079" s="33"/>
      <c r="D1079" s="333"/>
      <c r="E1079" s="333"/>
      <c r="F1079" s="17"/>
      <c r="G1079" s="2"/>
      <c r="H1079" s="2"/>
      <c r="I1079" s="2"/>
      <c r="J1079" s="202"/>
      <c r="K1079" s="194"/>
      <c r="L1079" s="312"/>
      <c r="M1079" s="312"/>
      <c r="N1079" s="194"/>
      <c r="O1079" s="647"/>
    </row>
    <row r="1080" spans="1:15" ht="14.25" customHeight="1" thickBot="1">
      <c r="A1080" s="87">
        <v>503</v>
      </c>
      <c r="B1080" s="30">
        <v>5222</v>
      </c>
      <c r="C1080" s="26">
        <v>4329</v>
      </c>
      <c r="D1080" s="168"/>
      <c r="E1080" s="168"/>
      <c r="F1080" s="104" t="s">
        <v>467</v>
      </c>
      <c r="G1080" s="2"/>
      <c r="H1080" s="2"/>
      <c r="I1080" s="2"/>
      <c r="J1080" s="202"/>
      <c r="K1080" s="194"/>
      <c r="L1080" s="312"/>
      <c r="M1080" s="313">
        <v>400</v>
      </c>
      <c r="N1080" s="205">
        <v>400</v>
      </c>
      <c r="O1080" s="313">
        <v>400</v>
      </c>
    </row>
    <row r="1081" spans="1:15" ht="14.25" customHeight="1" thickBot="1">
      <c r="A1081" s="87"/>
      <c r="B1081" s="126"/>
      <c r="C1081" s="101"/>
      <c r="D1081" s="492"/>
      <c r="E1081" s="492"/>
      <c r="F1081" s="428" t="s">
        <v>468</v>
      </c>
      <c r="G1081" s="237"/>
      <c r="H1081" s="237"/>
      <c r="I1081" s="237"/>
      <c r="J1081" s="203"/>
      <c r="K1081" s="197"/>
      <c r="L1081" s="648"/>
      <c r="M1081" s="302">
        <f>SUM(M1080:M1080)</f>
        <v>400</v>
      </c>
      <c r="N1081" s="288">
        <f>SUM(N1080)</f>
        <v>400</v>
      </c>
      <c r="O1081" s="302">
        <f>SUM(O1080)</f>
        <v>400</v>
      </c>
    </row>
    <row r="1082" spans="1:15" ht="3" customHeight="1">
      <c r="A1082" s="87"/>
      <c r="B1082" s="126"/>
      <c r="C1082" s="101"/>
      <c r="D1082" s="492"/>
      <c r="E1082" s="492"/>
      <c r="F1082" s="430"/>
      <c r="G1082" s="2"/>
      <c r="H1082" s="2"/>
      <c r="I1082" s="2"/>
      <c r="J1082" s="431"/>
      <c r="K1082" s="427"/>
      <c r="L1082" s="650"/>
      <c r="M1082" s="312"/>
      <c r="N1082" s="194"/>
      <c r="O1082" s="312"/>
    </row>
    <row r="1083" spans="1:15" ht="12.75">
      <c r="A1083" s="87">
        <v>539</v>
      </c>
      <c r="B1083" s="126">
        <v>2324</v>
      </c>
      <c r="C1083" s="101">
        <v>4329</v>
      </c>
      <c r="D1083" s="169"/>
      <c r="E1083" s="169"/>
      <c r="F1083" s="65" t="s">
        <v>933</v>
      </c>
      <c r="G1083" s="78"/>
      <c r="H1083" s="78"/>
      <c r="I1083" s="78"/>
      <c r="J1083" s="183">
        <v>0</v>
      </c>
      <c r="K1083" s="177">
        <v>0.7</v>
      </c>
      <c r="L1083" s="309">
        <v>0</v>
      </c>
      <c r="M1083" s="312"/>
      <c r="N1083" s="194"/>
      <c r="O1083" s="312"/>
    </row>
    <row r="1084" spans="1:15" ht="14.25" customHeight="1">
      <c r="A1084" s="284">
        <v>589</v>
      </c>
      <c r="B1084" s="130">
        <v>5169</v>
      </c>
      <c r="C1084" s="290">
        <v>3599</v>
      </c>
      <c r="D1084" s="486"/>
      <c r="E1084" s="486"/>
      <c r="F1084" s="250" t="s">
        <v>1026</v>
      </c>
      <c r="G1084" s="2"/>
      <c r="H1084" s="2"/>
      <c r="I1084" s="2"/>
      <c r="J1084" s="202"/>
      <c r="K1084" s="194"/>
      <c r="L1084" s="312"/>
      <c r="M1084" s="309">
        <v>7</v>
      </c>
      <c r="N1084" s="177">
        <v>1.345</v>
      </c>
      <c r="O1084" s="309">
        <v>5</v>
      </c>
    </row>
    <row r="1085" spans="1:15" ht="13.5" customHeight="1">
      <c r="A1085" s="87">
        <v>602</v>
      </c>
      <c r="B1085" s="30">
        <v>4111</v>
      </c>
      <c r="C1085" s="30"/>
      <c r="D1085" s="168"/>
      <c r="E1085" s="168">
        <v>98216</v>
      </c>
      <c r="F1085" s="102" t="s">
        <v>935</v>
      </c>
      <c r="G1085" s="18"/>
      <c r="H1085" s="13"/>
      <c r="I1085" s="18"/>
      <c r="J1085" s="303">
        <v>3219</v>
      </c>
      <c r="K1085" s="175">
        <v>3218.89</v>
      </c>
      <c r="L1085" s="303">
        <v>3219</v>
      </c>
      <c r="M1085" s="312"/>
      <c r="N1085" s="194"/>
      <c r="O1085" s="312"/>
    </row>
    <row r="1086" spans="1:16" ht="3" customHeight="1" thickBot="1">
      <c r="A1086" s="6"/>
      <c r="B1086" s="5"/>
      <c r="C1086" s="33"/>
      <c r="D1086" s="333"/>
      <c r="E1086" s="332"/>
      <c r="F1086" s="17"/>
      <c r="G1086" s="2"/>
      <c r="H1086" s="2"/>
      <c r="I1086" s="2"/>
      <c r="J1086" s="202"/>
      <c r="K1086" s="194" t="s">
        <v>1031</v>
      </c>
      <c r="L1086" s="312"/>
      <c r="M1086" s="312"/>
      <c r="N1086" s="194"/>
      <c r="O1086" s="312"/>
      <c r="P1086" s="332"/>
    </row>
    <row r="1087" spans="1:15" ht="13.5" thickBot="1">
      <c r="A1087" s="36"/>
      <c r="B1087" s="36"/>
      <c r="C1087" s="36"/>
      <c r="D1087" s="329"/>
      <c r="E1087" s="329"/>
      <c r="F1087" s="359" t="s">
        <v>964</v>
      </c>
      <c r="G1087" s="372"/>
      <c r="H1087" s="94"/>
      <c r="I1087" s="143"/>
      <c r="J1087" s="185">
        <f>SUM(J994+J971+J1031+J1033+J1034+J1068+J1078+J1085+J1083+J1029+J1051)</f>
        <v>12607</v>
      </c>
      <c r="K1087" s="555">
        <f>SUM(K994+K971+K1031+K1033+K1034+K1068+K1078+K1085+K1083+K1029+K1051)</f>
        <v>11940.184000000001</v>
      </c>
      <c r="L1087" s="545">
        <f>SUM(L1085+L1083+L1078+L1068+L1051+L1034+L1033+L1031+L1029+L994)</f>
        <v>11920</v>
      </c>
      <c r="M1087" s="548">
        <f>SUM(M1011+M998+M994+M971+M1054+M1068+M1078+M1084+M1003+M1081+M1029+M1051)</f>
        <v>52456</v>
      </c>
      <c r="N1087" s="186">
        <f>SUM(N1011+N998+N994+N971+N1054+N1068+N1078+N1084+N1003+N1081+N1029+N1051)</f>
        <v>45157.605</v>
      </c>
      <c r="O1087" s="545">
        <f>SUM(O1084+O1081+O1078+O1068+O1054+O1051+O1029+O1011+O1003+O998+O994+O971)</f>
        <v>51940</v>
      </c>
    </row>
    <row r="1088" spans="1:15" ht="3.75" customHeight="1" thickBot="1">
      <c r="A1088" s="36"/>
      <c r="B1088" s="36"/>
      <c r="C1088" s="36"/>
      <c r="D1088" s="329"/>
      <c r="E1088" s="329"/>
      <c r="F1088" s="17"/>
      <c r="G1088" s="2"/>
      <c r="H1088" s="15"/>
      <c r="I1088" s="2"/>
      <c r="J1088" s="202"/>
      <c r="K1088" s="194"/>
      <c r="L1088" s="312"/>
      <c r="M1088" s="202"/>
      <c r="N1088" s="194"/>
      <c r="O1088" s="312"/>
    </row>
    <row r="1089" spans="1:15" ht="13.5" thickBot="1">
      <c r="A1089" s="7">
        <v>18</v>
      </c>
      <c r="B1089" s="60"/>
      <c r="C1089" s="60"/>
      <c r="D1089" s="491"/>
      <c r="E1089" s="491"/>
      <c r="F1089" s="16" t="s">
        <v>735</v>
      </c>
      <c r="G1089" s="2"/>
      <c r="H1089" s="15"/>
      <c r="I1089" s="2"/>
      <c r="J1089" s="202"/>
      <c r="K1089" s="194"/>
      <c r="L1089" s="312"/>
      <c r="M1089" s="202"/>
      <c r="N1089" s="194"/>
      <c r="O1089" s="312"/>
    </row>
    <row r="1090" spans="1:15" ht="12.75">
      <c r="A1090" s="290">
        <v>901</v>
      </c>
      <c r="B1090" s="290">
        <v>5011</v>
      </c>
      <c r="C1090" s="290">
        <v>3322</v>
      </c>
      <c r="D1090" s="486" t="s">
        <v>736</v>
      </c>
      <c r="E1090" s="486"/>
      <c r="F1090" s="73" t="s">
        <v>294</v>
      </c>
      <c r="G1090" s="2"/>
      <c r="H1090" s="15"/>
      <c r="I1090" s="2"/>
      <c r="J1090" s="202"/>
      <c r="K1090" s="194"/>
      <c r="L1090" s="312"/>
      <c r="M1090" s="361">
        <v>0</v>
      </c>
      <c r="N1090" s="176">
        <v>4.128</v>
      </c>
      <c r="O1090" s="709">
        <v>0</v>
      </c>
    </row>
    <row r="1091" spans="1:15" ht="12.75">
      <c r="A1091" s="101">
        <v>901</v>
      </c>
      <c r="B1091" s="101">
        <v>5011</v>
      </c>
      <c r="C1091" s="101">
        <v>3322</v>
      </c>
      <c r="D1091" s="169" t="s">
        <v>737</v>
      </c>
      <c r="E1091" s="169"/>
      <c r="F1091" s="67" t="s">
        <v>295</v>
      </c>
      <c r="G1091" s="2"/>
      <c r="H1091" s="15"/>
      <c r="I1091" s="2"/>
      <c r="J1091" s="202"/>
      <c r="K1091" s="194"/>
      <c r="L1091" s="312"/>
      <c r="M1091" s="361">
        <v>0</v>
      </c>
      <c r="N1091" s="176">
        <v>23.392</v>
      </c>
      <c r="O1091" s="709">
        <v>0</v>
      </c>
    </row>
    <row r="1092" spans="1:15" ht="12.75">
      <c r="A1092" s="101">
        <v>901</v>
      </c>
      <c r="B1092" s="101">
        <v>5031</v>
      </c>
      <c r="C1092" s="101">
        <v>3322</v>
      </c>
      <c r="D1092" s="169" t="s">
        <v>736</v>
      </c>
      <c r="E1092" s="169"/>
      <c r="F1092" s="67" t="s">
        <v>296</v>
      </c>
      <c r="G1092" s="2"/>
      <c r="H1092" s="15"/>
      <c r="I1092" s="2"/>
      <c r="J1092" s="202"/>
      <c r="K1092" s="194"/>
      <c r="L1092" s="312"/>
      <c r="M1092" s="361">
        <v>0</v>
      </c>
      <c r="N1092" s="176">
        <v>1.062</v>
      </c>
      <c r="O1092" s="709">
        <v>0</v>
      </c>
    </row>
    <row r="1093" spans="1:15" ht="12.75">
      <c r="A1093" s="101">
        <v>901</v>
      </c>
      <c r="B1093" s="101">
        <v>5031</v>
      </c>
      <c r="C1093" s="101">
        <v>3322</v>
      </c>
      <c r="D1093" s="169" t="s">
        <v>737</v>
      </c>
      <c r="E1093" s="169"/>
      <c r="F1093" s="67" t="s">
        <v>298</v>
      </c>
      <c r="G1093" s="2"/>
      <c r="H1093" s="15"/>
      <c r="I1093" s="2"/>
      <c r="J1093" s="202"/>
      <c r="K1093" s="194"/>
      <c r="L1093" s="312"/>
      <c r="M1093" s="361">
        <v>0</v>
      </c>
      <c r="N1093" s="176">
        <v>6</v>
      </c>
      <c r="O1093" s="709">
        <v>0</v>
      </c>
    </row>
    <row r="1094" spans="1:15" ht="12.75">
      <c r="A1094" s="101">
        <v>901</v>
      </c>
      <c r="B1094" s="101">
        <v>5032</v>
      </c>
      <c r="C1094" s="101">
        <v>3322</v>
      </c>
      <c r="D1094" s="169" t="s">
        <v>736</v>
      </c>
      <c r="E1094" s="169"/>
      <c r="F1094" s="67" t="s">
        <v>299</v>
      </c>
      <c r="G1094" s="2"/>
      <c r="H1094" s="15"/>
      <c r="I1094" s="2"/>
      <c r="J1094" s="202"/>
      <c r="K1094" s="194"/>
      <c r="L1094" s="312"/>
      <c r="M1094" s="361">
        <v>0</v>
      </c>
      <c r="N1094" s="176">
        <v>0.382</v>
      </c>
      <c r="O1094" s="709">
        <v>0</v>
      </c>
    </row>
    <row r="1095" spans="1:15" ht="12.75">
      <c r="A1095" s="101">
        <v>901</v>
      </c>
      <c r="B1095" s="101">
        <v>5032</v>
      </c>
      <c r="C1095" s="101">
        <v>3322</v>
      </c>
      <c r="D1095" s="169" t="s">
        <v>737</v>
      </c>
      <c r="E1095" s="169"/>
      <c r="F1095" s="67" t="s">
        <v>297</v>
      </c>
      <c r="G1095" s="2"/>
      <c r="H1095" s="15"/>
      <c r="I1095" s="2"/>
      <c r="J1095" s="202"/>
      <c r="K1095" s="194"/>
      <c r="L1095" s="312"/>
      <c r="M1095" s="361">
        <v>0</v>
      </c>
      <c r="N1095" s="176">
        <v>2.167</v>
      </c>
      <c r="O1095" s="709">
        <v>0</v>
      </c>
    </row>
    <row r="1096" spans="1:15" ht="12.75">
      <c r="A1096" s="101">
        <v>901</v>
      </c>
      <c r="B1096" s="101">
        <v>5166</v>
      </c>
      <c r="C1096" s="101">
        <v>3322</v>
      </c>
      <c r="D1096" s="169" t="s">
        <v>736</v>
      </c>
      <c r="E1096" s="169"/>
      <c r="F1096" s="257" t="s">
        <v>739</v>
      </c>
      <c r="G1096" s="2"/>
      <c r="H1096" s="15"/>
      <c r="I1096" s="2"/>
      <c r="J1096" s="202"/>
      <c r="K1096" s="194"/>
      <c r="L1096" s="312"/>
      <c r="M1096" s="361">
        <v>0</v>
      </c>
      <c r="N1096" s="176">
        <v>22.55</v>
      </c>
      <c r="O1096" s="308">
        <v>0</v>
      </c>
    </row>
    <row r="1097" spans="1:15" ht="12.75">
      <c r="A1097" s="608">
        <v>901</v>
      </c>
      <c r="B1097" s="608">
        <v>5166</v>
      </c>
      <c r="C1097" s="608">
        <v>3322</v>
      </c>
      <c r="D1097" s="169" t="s">
        <v>737</v>
      </c>
      <c r="E1097" s="169"/>
      <c r="F1097" s="257" t="s">
        <v>738</v>
      </c>
      <c r="G1097" s="2"/>
      <c r="H1097" s="15"/>
      <c r="I1097" s="2"/>
      <c r="J1097" s="202"/>
      <c r="K1097" s="194"/>
      <c r="L1097" s="312"/>
      <c r="M1097" s="361">
        <v>0</v>
      </c>
      <c r="N1097" s="176">
        <v>127.45</v>
      </c>
      <c r="O1097" s="308">
        <v>0</v>
      </c>
    </row>
    <row r="1098" spans="1:15" ht="12.75">
      <c r="A1098" s="125">
        <v>901</v>
      </c>
      <c r="B1098" s="608"/>
      <c r="C1098" s="608"/>
      <c r="D1098" s="169"/>
      <c r="E1098" s="169"/>
      <c r="F1098" s="65" t="s">
        <v>690</v>
      </c>
      <c r="G1098" s="2"/>
      <c r="H1098" s="15"/>
      <c r="I1098" s="2"/>
      <c r="J1098" s="202"/>
      <c r="K1098" s="194"/>
      <c r="L1098" s="312"/>
      <c r="M1098" s="183">
        <f>SUM(M1090:M1097)</f>
        <v>0</v>
      </c>
      <c r="N1098" s="177">
        <f>SUM(N1090:N1097)</f>
        <v>187.131</v>
      </c>
      <c r="O1098" s="309">
        <f>SUM(O1090:O1097)</f>
        <v>0</v>
      </c>
    </row>
    <row r="1099" spans="1:15" ht="2.25" customHeight="1" thickBot="1">
      <c r="A1099" s="608"/>
      <c r="B1099" s="608"/>
      <c r="C1099" s="608"/>
      <c r="D1099" s="169"/>
      <c r="E1099" s="169"/>
      <c r="F1099" s="611"/>
      <c r="G1099" s="2"/>
      <c r="H1099" s="15"/>
      <c r="I1099" s="2"/>
      <c r="J1099" s="202"/>
      <c r="K1099" s="194"/>
      <c r="L1099" s="312"/>
      <c r="M1099" s="609"/>
      <c r="N1099" s="212"/>
      <c r="O1099" s="429"/>
    </row>
    <row r="1100" spans="1:15" ht="13.5" thickBot="1">
      <c r="A1100" s="610"/>
      <c r="B1100" s="610"/>
      <c r="C1100" s="610"/>
      <c r="D1100" s="332"/>
      <c r="E1100" s="332"/>
      <c r="F1100" s="359" t="s">
        <v>740</v>
      </c>
      <c r="G1100" s="237"/>
      <c r="H1100" s="295"/>
      <c r="I1100" s="237"/>
      <c r="J1100" s="612"/>
      <c r="K1100" s="206"/>
      <c r="L1100" s="678"/>
      <c r="M1100" s="612">
        <f>SUM(M1098)</f>
        <v>0</v>
      </c>
      <c r="N1100" s="206">
        <f>SUM(N1098)</f>
        <v>187.131</v>
      </c>
      <c r="O1100" s="306">
        <f>SUM(O1098)</f>
        <v>0</v>
      </c>
    </row>
    <row r="1101" spans="1:15" ht="9.75" customHeight="1" thickBot="1">
      <c r="A1101" s="6"/>
      <c r="B1101" s="6"/>
      <c r="C1101" s="6"/>
      <c r="D1101" s="481"/>
      <c r="E1101" s="481"/>
      <c r="F1101" s="14"/>
      <c r="J1101" s="81"/>
      <c r="K1101" s="165"/>
      <c r="L1101" s="182"/>
      <c r="M1101" s="81"/>
      <c r="N1101" s="165"/>
      <c r="O1101" s="298"/>
    </row>
    <row r="1102" spans="1:15" ht="14.25" customHeight="1" thickBot="1">
      <c r="A1102" s="31"/>
      <c r="B1102" s="31"/>
      <c r="C1102" s="31"/>
      <c r="D1102" s="434"/>
      <c r="E1102" s="434"/>
      <c r="F1102" s="289" t="s">
        <v>1037</v>
      </c>
      <c r="G1102" s="40"/>
      <c r="H1102" s="132"/>
      <c r="I1102" s="145"/>
      <c r="J1102" s="280">
        <f>J909+J904+J897+J852+J846+J819+J755+J678+J670+J517+J459+J373+J253+J84+J946+J858+J1087</f>
        <v>378623</v>
      </c>
      <c r="K1102" s="605">
        <f>SUM(K897+K852+K846+K819+K755+K678+K670+K517+K459+K373+K253+K84+K946+K858+K1087)</f>
        <v>329212.4159999999</v>
      </c>
      <c r="L1102" s="679">
        <f>SUM(L1087+L946+L897+L858+L852+L846+L819+L755+L678+L670+L459+L373+L253+L84)</f>
        <v>366359</v>
      </c>
      <c r="M1102" s="567">
        <f>M909+M904+M897+M852+M846+M819+M755+M678+M670+M517+M459+M373+M253+M84+M946+M858+M1087+M1100</f>
        <v>361766</v>
      </c>
      <c r="N1102" s="604">
        <f>SUM(N909+N904+N897+N846+N819+N755+N678+N670+N517+N459+N373+N253+N84+N946+N858+N1087+N1100)</f>
        <v>307985.4558</v>
      </c>
      <c r="O1102" s="663">
        <f>SUM(O1100+O1087+O946+O909+O904+O897+O858+O846+O819+O755+O678+O670+O459+O373+O253+O84)</f>
        <v>337315</v>
      </c>
    </row>
    <row r="1103" spans="1:15" ht="12.75">
      <c r="A1103" s="31"/>
      <c r="B1103" s="31"/>
      <c r="C1103" s="31"/>
      <c r="D1103" s="434"/>
      <c r="E1103" s="434"/>
      <c r="K1103" s="161"/>
      <c r="O1103" s="664"/>
    </row>
    <row r="1104" spans="1:15" ht="12.75">
      <c r="A1104" s="43"/>
      <c r="B1104" s="43"/>
      <c r="C1104" s="43"/>
      <c r="D1104" s="332"/>
      <c r="E1104" s="332"/>
      <c r="F1104" s="2"/>
      <c r="G1104" s="2"/>
      <c r="H1104" s="2"/>
      <c r="I1104" s="2"/>
      <c r="J1104" s="2"/>
      <c r="K1104" s="162"/>
      <c r="L1104" s="217"/>
      <c r="O1104" s="423"/>
    </row>
    <row r="1105" spans="1:15" ht="12.75">
      <c r="A1105" s="43"/>
      <c r="B1105" s="43"/>
      <c r="C1105" s="43"/>
      <c r="D1105" s="332"/>
      <c r="E1105" s="332"/>
      <c r="F1105" s="2"/>
      <c r="G1105" s="2"/>
      <c r="H1105" s="2"/>
      <c r="I1105" s="2"/>
      <c r="J1105" s="2"/>
      <c r="K1105" s="162"/>
      <c r="L1105" s="217"/>
      <c r="M1105" s="10"/>
      <c r="N1105" s="10"/>
      <c r="O1105" s="423"/>
    </row>
    <row r="1106" spans="1:15" ht="12.75">
      <c r="A1106" s="43"/>
      <c r="B1106" s="43"/>
      <c r="C1106" s="43"/>
      <c r="D1106" s="332"/>
      <c r="E1106" s="332"/>
      <c r="F1106" s="2"/>
      <c r="G1106" s="2"/>
      <c r="H1106" s="2"/>
      <c r="I1106" s="2"/>
      <c r="J1106" s="2"/>
      <c r="K1106" s="162"/>
      <c r="L1106" s="217"/>
      <c r="O1106" s="423"/>
    </row>
    <row r="1107" spans="1:15" ht="12.75">
      <c r="A1107" s="43"/>
      <c r="B1107" s="43"/>
      <c r="C1107" s="43"/>
      <c r="D1107" s="332"/>
      <c r="E1107" s="332"/>
      <c r="F1107" s="2"/>
      <c r="G1107" s="2"/>
      <c r="H1107" s="2"/>
      <c r="I1107" s="2"/>
      <c r="J1107" s="2"/>
      <c r="K1107" s="162"/>
      <c r="L1107" s="217"/>
      <c r="O1107" s="423"/>
    </row>
    <row r="1108" spans="1:15" ht="12.75">
      <c r="A1108" s="43"/>
      <c r="B1108" s="43"/>
      <c r="C1108" s="43"/>
      <c r="D1108" s="332"/>
      <c r="E1108" s="332"/>
      <c r="F1108" s="2"/>
      <c r="G1108" s="2"/>
      <c r="H1108" s="2"/>
      <c r="I1108" s="2"/>
      <c r="J1108" s="2"/>
      <c r="K1108" s="162"/>
      <c r="L1108" s="217"/>
      <c r="O1108" s="423"/>
    </row>
    <row r="1109" spans="1:15" ht="12.75">
      <c r="A1109" s="43"/>
      <c r="B1109" s="43"/>
      <c r="C1109" s="43"/>
      <c r="D1109" s="332"/>
      <c r="E1109" s="332"/>
      <c r="F1109" s="2"/>
      <c r="G1109" s="2"/>
      <c r="H1109" s="2"/>
      <c r="I1109" s="2"/>
      <c r="J1109" s="2"/>
      <c r="K1109" s="162"/>
      <c r="L1109" s="217"/>
      <c r="O1109" s="423"/>
    </row>
    <row r="1110" spans="1:15" ht="12.75">
      <c r="A1110" s="43"/>
      <c r="B1110" s="43"/>
      <c r="C1110" s="43"/>
      <c r="D1110" s="332"/>
      <c r="E1110" s="332"/>
      <c r="F1110" s="2"/>
      <c r="G1110" s="2"/>
      <c r="H1110" s="2"/>
      <c r="I1110" s="2"/>
      <c r="J1110" s="2"/>
      <c r="K1110" s="162"/>
      <c r="L1110" s="217"/>
      <c r="O1110" s="423"/>
    </row>
    <row r="1111" spans="1:15" ht="12.75">
      <c r="A1111" s="43"/>
      <c r="B1111" s="43"/>
      <c r="C1111" s="43"/>
      <c r="D1111" s="332"/>
      <c r="E1111" s="332"/>
      <c r="F1111" s="2"/>
      <c r="G1111" s="2"/>
      <c r="H1111" s="2"/>
      <c r="I1111" s="2"/>
      <c r="J1111" s="2"/>
      <c r="K1111" s="162"/>
      <c r="L1111" s="217"/>
      <c r="O1111" s="217"/>
    </row>
    <row r="1112" spans="1:15" ht="12.75">
      <c r="A1112" s="43"/>
      <c r="B1112" s="43"/>
      <c r="C1112" s="43"/>
      <c r="D1112" s="332"/>
      <c r="E1112" s="332"/>
      <c r="F1112" s="2"/>
      <c r="G1112" s="2"/>
      <c r="H1112" s="2"/>
      <c r="I1112" s="2"/>
      <c r="J1112" s="2"/>
      <c r="K1112" s="162"/>
      <c r="L1112" s="217"/>
      <c r="O1112" s="217"/>
    </row>
    <row r="1113" spans="1:15" ht="12.75">
      <c r="A1113" s="43"/>
      <c r="B1113" s="43"/>
      <c r="C1113" s="43"/>
      <c r="D1113" s="332"/>
      <c r="E1113" s="332"/>
      <c r="F1113" s="2"/>
      <c r="G1113" s="2"/>
      <c r="H1113" s="2"/>
      <c r="I1113" s="2"/>
      <c r="J1113" s="2"/>
      <c r="K1113" s="162"/>
      <c r="L1113" s="217"/>
      <c r="O1113" s="217"/>
    </row>
    <row r="1114" spans="1:15" ht="12.75">
      <c r="A1114" s="43"/>
      <c r="B1114" s="43"/>
      <c r="C1114" s="43"/>
      <c r="D1114" s="332"/>
      <c r="E1114" s="332"/>
      <c r="F1114" s="2"/>
      <c r="G1114" s="2"/>
      <c r="H1114" s="2"/>
      <c r="I1114" s="2"/>
      <c r="J1114" s="2"/>
      <c r="K1114" s="162"/>
      <c r="L1114" s="217"/>
      <c r="O1114" s="217"/>
    </row>
    <row r="1115" spans="1:15" ht="12.75">
      <c r="A1115" s="43"/>
      <c r="B1115" s="43"/>
      <c r="C1115" s="43"/>
      <c r="D1115" s="332"/>
      <c r="E1115" s="332"/>
      <c r="F1115" s="2"/>
      <c r="G1115" s="2"/>
      <c r="H1115" s="2"/>
      <c r="I1115" s="2"/>
      <c r="J1115" s="2"/>
      <c r="K1115" s="162"/>
      <c r="L1115" s="217"/>
      <c r="O1115" s="217"/>
    </row>
    <row r="1116" spans="1:15" ht="15">
      <c r="A1116" s="43"/>
      <c r="B1116" s="43"/>
      <c r="C1116" s="43"/>
      <c r="D1116" s="332"/>
      <c r="E1116" s="332"/>
      <c r="F1116" s="45"/>
      <c r="G1116" s="2"/>
      <c r="H1116" s="2"/>
      <c r="I1116" s="2"/>
      <c r="J1116" s="2"/>
      <c r="K1116" s="162"/>
      <c r="L1116" s="217"/>
      <c r="O1116" s="217"/>
    </row>
    <row r="1117" spans="1:15" ht="12.75">
      <c r="A1117" s="43"/>
      <c r="B1117" s="43"/>
      <c r="C1117" s="43"/>
      <c r="D1117" s="332"/>
      <c r="E1117" s="332"/>
      <c r="F1117" s="2"/>
      <c r="G1117" s="2"/>
      <c r="H1117" s="2"/>
      <c r="I1117" s="2"/>
      <c r="J1117" s="2"/>
      <c r="K1117" s="162"/>
      <c r="L1117" s="217"/>
      <c r="O1117" s="217"/>
    </row>
    <row r="1118" spans="1:15" ht="15">
      <c r="A1118" s="43"/>
      <c r="B1118" s="43"/>
      <c r="C1118" s="43"/>
      <c r="D1118" s="332"/>
      <c r="E1118" s="332"/>
      <c r="F1118" s="46"/>
      <c r="G1118" s="2"/>
      <c r="H1118" s="2"/>
      <c r="I1118" s="2"/>
      <c r="J1118" s="2"/>
      <c r="K1118" s="162"/>
      <c r="L1118" s="217"/>
      <c r="O1118" s="217"/>
    </row>
    <row r="1119" spans="1:15" ht="12.75">
      <c r="A1119" s="43"/>
      <c r="B1119" s="43"/>
      <c r="C1119" s="43"/>
      <c r="D1119" s="332"/>
      <c r="E1119" s="332"/>
      <c r="F1119" s="2"/>
      <c r="G1119" s="2"/>
      <c r="H1119" s="2"/>
      <c r="I1119" s="2"/>
      <c r="J1119" s="2"/>
      <c r="K1119" s="162"/>
      <c r="L1119" s="217"/>
      <c r="O1119" s="217"/>
    </row>
    <row r="1120" spans="1:15" ht="12.75">
      <c r="A1120" s="43"/>
      <c r="B1120" s="43"/>
      <c r="C1120" s="43"/>
      <c r="D1120" s="332"/>
      <c r="E1120" s="332"/>
      <c r="F1120" s="2"/>
      <c r="G1120" s="2"/>
      <c r="H1120" s="2"/>
      <c r="I1120" s="2"/>
      <c r="J1120" s="2"/>
      <c r="K1120" s="162"/>
      <c r="L1120" s="217"/>
      <c r="O1120" s="217"/>
    </row>
    <row r="1121" spans="1:15" ht="12.75">
      <c r="A1121" s="43"/>
      <c r="B1121" s="43"/>
      <c r="C1121" s="43"/>
      <c r="D1121" s="332"/>
      <c r="E1121" s="332"/>
      <c r="F1121" s="2"/>
      <c r="G1121" s="2"/>
      <c r="H1121" s="2"/>
      <c r="I1121" s="2"/>
      <c r="J1121" s="2"/>
      <c r="K1121" s="162"/>
      <c r="L1121" s="217"/>
      <c r="O1121" s="217"/>
    </row>
    <row r="1122" spans="1:15" ht="12.75">
      <c r="A1122" s="43"/>
      <c r="B1122" s="43"/>
      <c r="C1122" s="43"/>
      <c r="D1122" s="332"/>
      <c r="E1122" s="332"/>
      <c r="F1122" s="2"/>
      <c r="G1122" s="2"/>
      <c r="H1122" s="2"/>
      <c r="I1122" s="2"/>
      <c r="J1122" s="2"/>
      <c r="K1122" s="162"/>
      <c r="L1122" s="217"/>
      <c r="O1122" s="217"/>
    </row>
    <row r="1123" spans="1:15" ht="12.75">
      <c r="A1123" s="43"/>
      <c r="B1123" s="43"/>
      <c r="C1123" s="43"/>
      <c r="D1123" s="332"/>
      <c r="E1123" s="332"/>
      <c r="F1123" s="2"/>
      <c r="G1123" s="2"/>
      <c r="H1123" s="2"/>
      <c r="I1123" s="2"/>
      <c r="J1123" s="2"/>
      <c r="K1123" s="162"/>
      <c r="L1123" s="217"/>
      <c r="O1123" s="217"/>
    </row>
    <row r="1124" spans="1:15" ht="12.75">
      <c r="A1124" s="43"/>
      <c r="B1124" s="43"/>
      <c r="C1124" s="43"/>
      <c r="D1124" s="332"/>
      <c r="E1124" s="332"/>
      <c r="F1124" s="2"/>
      <c r="G1124" s="2"/>
      <c r="H1124" s="2"/>
      <c r="I1124" s="2"/>
      <c r="J1124" s="2"/>
      <c r="K1124" s="162"/>
      <c r="L1124" s="217"/>
      <c r="O1124" s="217"/>
    </row>
    <row r="1125" spans="1:15" ht="12.75">
      <c r="A1125" s="43"/>
      <c r="B1125" s="43"/>
      <c r="C1125" s="43"/>
      <c r="D1125" s="332"/>
      <c r="E1125" s="332"/>
      <c r="F1125" s="2"/>
      <c r="G1125" s="2"/>
      <c r="H1125" s="2"/>
      <c r="I1125" s="2"/>
      <c r="J1125" s="2"/>
      <c r="K1125" s="162"/>
      <c r="L1125" s="217"/>
      <c r="O1125" s="217"/>
    </row>
    <row r="1126" spans="1:15" ht="12.75">
      <c r="A1126" s="43"/>
      <c r="B1126" s="43"/>
      <c r="C1126" s="43"/>
      <c r="D1126" s="332"/>
      <c r="E1126" s="332"/>
      <c r="F1126" s="2"/>
      <c r="G1126" s="2"/>
      <c r="H1126" s="2"/>
      <c r="I1126" s="2"/>
      <c r="J1126" s="2"/>
      <c r="K1126" s="162"/>
      <c r="L1126" s="217"/>
      <c r="O1126" s="217"/>
    </row>
    <row r="1127" spans="1:15" ht="12.75">
      <c r="A1127" s="43"/>
      <c r="B1127" s="43"/>
      <c r="C1127" s="43"/>
      <c r="D1127" s="332"/>
      <c r="E1127" s="332"/>
      <c r="F1127" s="17"/>
      <c r="G1127" s="17"/>
      <c r="H1127" s="17"/>
      <c r="I1127" s="2"/>
      <c r="J1127" s="2"/>
      <c r="K1127" s="162"/>
      <c r="L1127" s="217"/>
      <c r="O1127" s="217"/>
    </row>
    <row r="1128" spans="1:15" ht="12.75">
      <c r="A1128" s="43"/>
      <c r="B1128" s="43"/>
      <c r="C1128" s="43"/>
      <c r="D1128" s="332"/>
      <c r="E1128" s="332"/>
      <c r="F1128" s="2"/>
      <c r="G1128" s="2"/>
      <c r="H1128" s="2"/>
      <c r="I1128" s="2"/>
      <c r="J1128" s="2"/>
      <c r="K1128" s="162"/>
      <c r="L1128" s="217"/>
      <c r="O1128" s="217"/>
    </row>
    <row r="1129" spans="1:15" ht="12.75">
      <c r="A1129" s="43"/>
      <c r="B1129" s="43"/>
      <c r="C1129" s="43"/>
      <c r="D1129" s="332"/>
      <c r="E1129" s="332"/>
      <c r="F1129" s="2"/>
      <c r="G1129" s="2"/>
      <c r="H1129" s="2"/>
      <c r="I1129" s="2"/>
      <c r="J1129" s="2"/>
      <c r="K1129" s="162"/>
      <c r="L1129" s="217"/>
      <c r="O1129" s="217"/>
    </row>
    <row r="1130" spans="1:15" ht="12.75">
      <c r="A1130" s="43"/>
      <c r="B1130" s="43"/>
      <c r="C1130" s="43"/>
      <c r="D1130" s="332"/>
      <c r="E1130" s="332"/>
      <c r="F1130" s="2"/>
      <c r="G1130" s="2"/>
      <c r="H1130" s="2"/>
      <c r="I1130" s="2"/>
      <c r="J1130" s="2"/>
      <c r="K1130" s="162"/>
      <c r="L1130" s="217"/>
      <c r="O1130" s="217"/>
    </row>
    <row r="1131" spans="1:15" ht="12.75">
      <c r="A1131" s="43"/>
      <c r="B1131" s="43"/>
      <c r="C1131" s="43"/>
      <c r="D1131" s="332"/>
      <c r="E1131" s="332"/>
      <c r="F1131" s="2"/>
      <c r="G1131" s="2"/>
      <c r="H1131" s="2"/>
      <c r="I1131" s="2"/>
      <c r="J1131" s="2"/>
      <c r="K1131" s="162"/>
      <c r="L1131" s="217"/>
      <c r="O1131" s="217"/>
    </row>
    <row r="1132" spans="1:15" ht="12.75">
      <c r="A1132" s="43"/>
      <c r="B1132" s="43"/>
      <c r="C1132" s="43"/>
      <c r="D1132" s="332"/>
      <c r="E1132" s="332"/>
      <c r="F1132" s="2"/>
      <c r="G1132" s="2"/>
      <c r="H1132" s="2"/>
      <c r="I1132" s="2"/>
      <c r="J1132" s="2"/>
      <c r="K1132" s="162"/>
      <c r="L1132" s="217"/>
      <c r="O1132" s="217"/>
    </row>
    <row r="1133" spans="1:15" ht="12.75">
      <c r="A1133" s="43"/>
      <c r="B1133" s="43"/>
      <c r="C1133" s="43"/>
      <c r="D1133" s="332"/>
      <c r="E1133" s="332"/>
      <c r="F1133" s="17"/>
      <c r="G1133" s="2"/>
      <c r="H1133" s="2"/>
      <c r="I1133" s="2"/>
      <c r="J1133" s="2"/>
      <c r="K1133" s="162"/>
      <c r="L1133" s="217"/>
      <c r="O1133" s="217"/>
    </row>
    <row r="1134" spans="1:15" ht="15">
      <c r="A1134" s="43"/>
      <c r="B1134" s="43"/>
      <c r="C1134" s="43"/>
      <c r="D1134" s="332"/>
      <c r="E1134" s="332"/>
      <c r="F1134" s="46"/>
      <c r="G1134" s="2"/>
      <c r="H1134" s="2"/>
      <c r="I1134" s="2"/>
      <c r="J1134" s="2"/>
      <c r="K1134" s="162"/>
      <c r="L1134" s="217"/>
      <c r="O1134" s="217"/>
    </row>
    <row r="1135" spans="1:15" ht="15">
      <c r="A1135" s="43"/>
      <c r="B1135" s="43"/>
      <c r="C1135" s="43"/>
      <c r="D1135" s="332"/>
      <c r="E1135" s="332"/>
      <c r="F1135" s="46"/>
      <c r="G1135" s="2"/>
      <c r="H1135" s="2"/>
      <c r="I1135" s="2"/>
      <c r="J1135" s="2"/>
      <c r="K1135" s="162"/>
      <c r="L1135" s="217"/>
      <c r="O1135" s="217"/>
    </row>
    <row r="1136" spans="1:15" ht="15">
      <c r="A1136" s="43"/>
      <c r="B1136" s="43"/>
      <c r="C1136" s="43"/>
      <c r="D1136" s="332"/>
      <c r="E1136" s="332"/>
      <c r="F1136" s="46"/>
      <c r="G1136" s="2"/>
      <c r="H1136" s="2"/>
      <c r="I1136" s="2"/>
      <c r="J1136" s="2"/>
      <c r="K1136" s="162"/>
      <c r="L1136" s="217"/>
      <c r="O1136" s="217"/>
    </row>
    <row r="1137" spans="1:15" ht="15">
      <c r="A1137" s="43"/>
      <c r="B1137" s="43"/>
      <c r="C1137" s="43"/>
      <c r="D1137" s="332"/>
      <c r="E1137" s="332"/>
      <c r="F1137" s="46"/>
      <c r="G1137" s="2"/>
      <c r="H1137" s="2"/>
      <c r="I1137" s="2"/>
      <c r="J1137" s="2"/>
      <c r="K1137" s="162"/>
      <c r="L1137" s="217"/>
      <c r="O1137" s="217"/>
    </row>
    <row r="1138" spans="1:15" ht="15">
      <c r="A1138" s="43"/>
      <c r="B1138" s="43"/>
      <c r="C1138" s="43"/>
      <c r="D1138" s="332"/>
      <c r="E1138" s="332"/>
      <c r="F1138" s="46"/>
      <c r="G1138" s="2"/>
      <c r="H1138" s="2"/>
      <c r="I1138" s="2"/>
      <c r="J1138" s="2"/>
      <c r="K1138" s="162"/>
      <c r="L1138" s="217"/>
      <c r="O1138" s="217"/>
    </row>
    <row r="1139" spans="1:15" ht="15">
      <c r="A1139" s="43"/>
      <c r="B1139" s="43"/>
      <c r="C1139" s="43"/>
      <c r="D1139" s="332"/>
      <c r="E1139" s="332"/>
      <c r="F1139" s="46"/>
      <c r="G1139" s="2"/>
      <c r="H1139" s="2"/>
      <c r="I1139" s="2"/>
      <c r="J1139" s="2"/>
      <c r="K1139" s="162"/>
      <c r="L1139" s="217"/>
      <c r="O1139" s="217"/>
    </row>
    <row r="1140" spans="1:15" ht="15">
      <c r="A1140" s="43"/>
      <c r="B1140" s="43"/>
      <c r="C1140" s="43"/>
      <c r="D1140" s="332"/>
      <c r="E1140" s="332"/>
      <c r="F1140" s="46"/>
      <c r="G1140" s="2"/>
      <c r="H1140" s="2"/>
      <c r="I1140" s="2"/>
      <c r="J1140" s="2"/>
      <c r="K1140" s="162"/>
      <c r="L1140" s="217"/>
      <c r="O1140" s="217"/>
    </row>
    <row r="1141" spans="1:15" ht="15">
      <c r="A1141" s="43"/>
      <c r="B1141" s="43"/>
      <c r="C1141" s="43"/>
      <c r="D1141" s="332"/>
      <c r="E1141" s="332"/>
      <c r="F1141" s="46"/>
      <c r="G1141" s="2"/>
      <c r="H1141" s="2"/>
      <c r="I1141" s="2"/>
      <c r="J1141" s="2"/>
      <c r="K1141" s="162"/>
      <c r="L1141" s="217"/>
      <c r="O1141" s="217"/>
    </row>
    <row r="1142" spans="1:15" ht="15">
      <c r="A1142" s="43"/>
      <c r="B1142" s="43"/>
      <c r="C1142" s="43"/>
      <c r="D1142" s="332"/>
      <c r="E1142" s="332"/>
      <c r="F1142" s="46"/>
      <c r="G1142" s="2"/>
      <c r="H1142" s="2"/>
      <c r="I1142" s="2"/>
      <c r="J1142" s="2"/>
      <c r="K1142" s="162"/>
      <c r="L1142" s="217"/>
      <c r="O1142" s="217"/>
    </row>
    <row r="1143" spans="1:15" ht="15">
      <c r="A1143" s="43"/>
      <c r="B1143" s="43"/>
      <c r="C1143" s="43"/>
      <c r="D1143" s="332"/>
      <c r="E1143" s="332"/>
      <c r="F1143" s="46"/>
      <c r="G1143" s="2"/>
      <c r="H1143" s="2"/>
      <c r="I1143" s="2"/>
      <c r="J1143" s="2"/>
      <c r="K1143" s="162"/>
      <c r="L1143" s="217"/>
      <c r="O1143" s="217"/>
    </row>
    <row r="1144" spans="1:15" ht="15">
      <c r="A1144" s="43"/>
      <c r="B1144" s="43"/>
      <c r="C1144" s="43"/>
      <c r="D1144" s="332"/>
      <c r="E1144" s="332"/>
      <c r="F1144" s="46"/>
      <c r="G1144" s="2"/>
      <c r="H1144" s="2"/>
      <c r="I1144" s="2"/>
      <c r="J1144" s="2"/>
      <c r="K1144" s="162"/>
      <c r="L1144" s="217"/>
      <c r="O1144" s="217"/>
    </row>
    <row r="1145" spans="1:15" ht="15">
      <c r="A1145" s="43"/>
      <c r="B1145" s="43"/>
      <c r="C1145" s="43"/>
      <c r="D1145" s="332"/>
      <c r="E1145" s="332"/>
      <c r="F1145" s="46"/>
      <c r="G1145" s="2"/>
      <c r="H1145" s="2"/>
      <c r="I1145" s="2"/>
      <c r="J1145" s="2"/>
      <c r="K1145" s="162"/>
      <c r="L1145" s="217"/>
      <c r="O1145" s="217"/>
    </row>
    <row r="1146" spans="1:15" ht="12.75">
      <c r="A1146" s="43"/>
      <c r="B1146" s="43"/>
      <c r="C1146" s="43"/>
      <c r="D1146" s="332"/>
      <c r="E1146" s="332"/>
      <c r="F1146" s="2"/>
      <c r="G1146" s="2"/>
      <c r="H1146" s="44"/>
      <c r="I1146" s="44"/>
      <c r="J1146" s="44"/>
      <c r="K1146" s="163"/>
      <c r="L1146" s="323"/>
      <c r="O1146" s="323"/>
    </row>
    <row r="1147" spans="1:15" ht="12.75">
      <c r="A1147" s="36"/>
      <c r="B1147" s="36"/>
      <c r="C1147" s="36"/>
      <c r="D1147" s="329"/>
      <c r="E1147" s="329"/>
      <c r="F1147" s="36"/>
      <c r="G1147" s="36"/>
      <c r="H1147" s="36"/>
      <c r="I1147" s="36"/>
      <c r="J1147" s="36"/>
      <c r="K1147" s="164"/>
      <c r="L1147" s="324"/>
      <c r="O1147" s="324"/>
    </row>
    <row r="1148" spans="1:15" ht="15">
      <c r="A1148" s="43"/>
      <c r="B1148" s="43"/>
      <c r="C1148" s="43"/>
      <c r="D1148" s="332"/>
      <c r="E1148" s="332"/>
      <c r="F1148" s="46"/>
      <c r="G1148" s="2"/>
      <c r="H1148" s="2"/>
      <c r="I1148" s="2"/>
      <c r="J1148" s="2"/>
      <c r="K1148" s="162"/>
      <c r="L1148" s="217"/>
      <c r="O1148" s="217"/>
    </row>
    <row r="1149" spans="1:15" ht="15">
      <c r="A1149" s="43"/>
      <c r="B1149" s="43"/>
      <c r="C1149" s="43"/>
      <c r="D1149" s="332"/>
      <c r="E1149" s="332"/>
      <c r="F1149" s="46"/>
      <c r="G1149" s="2"/>
      <c r="H1149" s="2"/>
      <c r="I1149" s="2"/>
      <c r="J1149" s="2"/>
      <c r="K1149" s="162"/>
      <c r="L1149" s="217"/>
      <c r="O1149" s="217"/>
    </row>
    <row r="1150" spans="1:15" ht="15">
      <c r="A1150" s="43"/>
      <c r="B1150" s="43"/>
      <c r="C1150" s="43"/>
      <c r="D1150" s="332"/>
      <c r="E1150" s="332"/>
      <c r="F1150" s="46"/>
      <c r="G1150" s="2"/>
      <c r="H1150" s="2"/>
      <c r="I1150" s="2"/>
      <c r="J1150" s="2"/>
      <c r="K1150" s="162"/>
      <c r="L1150" s="217"/>
      <c r="O1150" s="217"/>
    </row>
    <row r="1151" spans="1:15" ht="12.75">
      <c r="A1151" s="43"/>
      <c r="B1151" s="43"/>
      <c r="C1151" s="43"/>
      <c r="D1151" s="332"/>
      <c r="E1151" s="332"/>
      <c r="F1151" s="2"/>
      <c r="G1151" s="2"/>
      <c r="H1151" s="2"/>
      <c r="I1151" s="2"/>
      <c r="J1151" s="2"/>
      <c r="K1151" s="162"/>
      <c r="L1151" s="217"/>
      <c r="O1151" s="217"/>
    </row>
    <row r="1152" spans="1:15" ht="12.75">
      <c r="A1152" s="43"/>
      <c r="B1152" s="43"/>
      <c r="C1152" s="43"/>
      <c r="D1152" s="332"/>
      <c r="E1152" s="332"/>
      <c r="F1152" s="2"/>
      <c r="G1152" s="2"/>
      <c r="H1152" s="2"/>
      <c r="I1152" s="2"/>
      <c r="J1152" s="2"/>
      <c r="K1152" s="162"/>
      <c r="L1152" s="217"/>
      <c r="O1152" s="217"/>
    </row>
    <row r="1153" spans="1:15" ht="12.75">
      <c r="A1153" s="43"/>
      <c r="B1153" s="43"/>
      <c r="C1153" s="43"/>
      <c r="D1153" s="332"/>
      <c r="E1153" s="332"/>
      <c r="F1153" s="2"/>
      <c r="G1153" s="2"/>
      <c r="H1153" s="2"/>
      <c r="I1153" s="2"/>
      <c r="J1153" s="2"/>
      <c r="K1153" s="162"/>
      <c r="L1153" s="217"/>
      <c r="O1153" s="217"/>
    </row>
    <row r="1154" spans="1:15" ht="12.75">
      <c r="A1154" s="43"/>
      <c r="B1154" s="43"/>
      <c r="C1154" s="43"/>
      <c r="D1154" s="332"/>
      <c r="E1154" s="332"/>
      <c r="F1154" s="2"/>
      <c r="G1154" s="2"/>
      <c r="H1154" s="2"/>
      <c r="I1154" s="2"/>
      <c r="J1154" s="2"/>
      <c r="K1154" s="162"/>
      <c r="L1154" s="217"/>
      <c r="O1154" s="217"/>
    </row>
    <row r="1155" spans="1:15" ht="12.75">
      <c r="A1155" s="43"/>
      <c r="B1155" s="43"/>
      <c r="C1155" s="43"/>
      <c r="D1155" s="332"/>
      <c r="E1155" s="332"/>
      <c r="F1155" s="2"/>
      <c r="G1155" s="2"/>
      <c r="H1155" s="2"/>
      <c r="I1155" s="2"/>
      <c r="J1155" s="2"/>
      <c r="K1155" s="162"/>
      <c r="L1155" s="217"/>
      <c r="O1155" s="217"/>
    </row>
    <row r="1156" spans="1:15" ht="12.75">
      <c r="A1156" s="43"/>
      <c r="B1156" s="43"/>
      <c r="C1156" s="43"/>
      <c r="D1156" s="332"/>
      <c r="E1156" s="332"/>
      <c r="F1156" s="2"/>
      <c r="G1156" s="2"/>
      <c r="H1156" s="2"/>
      <c r="I1156" s="2"/>
      <c r="J1156" s="2"/>
      <c r="K1156" s="162"/>
      <c r="L1156" s="217"/>
      <c r="O1156" s="217"/>
    </row>
    <row r="1157" spans="1:15" ht="12.75">
      <c r="A1157" s="43"/>
      <c r="B1157" s="43"/>
      <c r="C1157" s="43"/>
      <c r="D1157" s="332"/>
      <c r="E1157" s="332"/>
      <c r="F1157" s="2"/>
      <c r="G1157" s="2"/>
      <c r="H1157" s="2"/>
      <c r="I1157" s="2"/>
      <c r="J1157" s="2"/>
      <c r="K1157" s="162"/>
      <c r="L1157" s="217"/>
      <c r="O1157" s="217"/>
    </row>
    <row r="1158" spans="1:15" ht="12.75">
      <c r="A1158" s="43"/>
      <c r="B1158" s="43"/>
      <c r="C1158" s="43"/>
      <c r="D1158" s="332"/>
      <c r="E1158" s="332"/>
      <c r="F1158" s="2"/>
      <c r="G1158" s="2"/>
      <c r="H1158" s="2"/>
      <c r="I1158" s="2"/>
      <c r="J1158" s="2"/>
      <c r="K1158" s="162"/>
      <c r="L1158" s="217"/>
      <c r="O1158" s="217"/>
    </row>
    <row r="1159" spans="1:15" ht="12.75">
      <c r="A1159" s="43"/>
      <c r="B1159" s="43"/>
      <c r="C1159" s="43"/>
      <c r="D1159" s="332"/>
      <c r="E1159" s="332"/>
      <c r="F1159" s="2"/>
      <c r="G1159" s="2"/>
      <c r="H1159" s="2"/>
      <c r="I1159" s="2"/>
      <c r="J1159" s="2"/>
      <c r="K1159" s="162"/>
      <c r="L1159" s="217"/>
      <c r="O1159" s="217"/>
    </row>
    <row r="1160" spans="1:15" ht="12.75">
      <c r="A1160" s="43"/>
      <c r="B1160" s="43"/>
      <c r="C1160" s="43"/>
      <c r="D1160" s="332"/>
      <c r="E1160" s="332"/>
      <c r="F1160" s="2"/>
      <c r="G1160" s="2"/>
      <c r="H1160" s="2"/>
      <c r="I1160" s="2"/>
      <c r="J1160" s="2"/>
      <c r="K1160" s="162"/>
      <c r="L1160" s="217"/>
      <c r="O1160" s="217"/>
    </row>
    <row r="1161" spans="1:15" ht="12.75">
      <c r="A1161" s="43"/>
      <c r="B1161" s="43"/>
      <c r="C1161" s="43"/>
      <c r="D1161" s="332"/>
      <c r="E1161" s="332"/>
      <c r="F1161" s="2"/>
      <c r="G1161" s="2"/>
      <c r="H1161" s="2"/>
      <c r="I1161" s="2"/>
      <c r="J1161" s="2"/>
      <c r="K1161" s="162"/>
      <c r="L1161" s="217"/>
      <c r="O1161" s="217"/>
    </row>
    <row r="1162" spans="1:15" ht="12.75">
      <c r="A1162" s="43"/>
      <c r="B1162" s="43"/>
      <c r="C1162" s="43"/>
      <c r="D1162" s="332"/>
      <c r="E1162" s="332"/>
      <c r="F1162" s="2"/>
      <c r="G1162" s="2"/>
      <c r="H1162" s="2"/>
      <c r="I1162" s="2"/>
      <c r="J1162" s="2"/>
      <c r="K1162" s="162"/>
      <c r="L1162" s="217"/>
      <c r="O1162" s="217"/>
    </row>
    <row r="1163" spans="1:15" ht="12.75">
      <c r="A1163" s="43"/>
      <c r="B1163" s="43"/>
      <c r="C1163" s="43"/>
      <c r="D1163" s="332"/>
      <c r="E1163" s="43"/>
      <c r="F1163" s="2"/>
      <c r="G1163" s="2"/>
      <c r="H1163" s="2"/>
      <c r="I1163" s="2"/>
      <c r="J1163" s="2"/>
      <c r="K1163" s="162"/>
      <c r="L1163" s="217"/>
      <c r="O1163" s="217"/>
    </row>
    <row r="1164" spans="1:15" ht="12.75">
      <c r="A1164" s="43"/>
      <c r="B1164" s="43"/>
      <c r="C1164" s="43"/>
      <c r="D1164" s="332"/>
      <c r="E1164" s="43"/>
      <c r="F1164" s="2"/>
      <c r="G1164" s="2"/>
      <c r="H1164" s="2"/>
      <c r="I1164" s="2"/>
      <c r="J1164" s="2"/>
      <c r="K1164" s="162"/>
      <c r="L1164" s="217"/>
      <c r="O1164" s="217"/>
    </row>
    <row r="1165" spans="1:15" ht="12.75">
      <c r="A1165" s="43"/>
      <c r="B1165" s="43"/>
      <c r="C1165" s="43"/>
      <c r="D1165" s="332"/>
      <c r="E1165" s="43"/>
      <c r="F1165" s="2"/>
      <c r="G1165" s="2"/>
      <c r="H1165" s="2"/>
      <c r="I1165" s="2"/>
      <c r="J1165" s="2"/>
      <c r="K1165" s="162"/>
      <c r="L1165" s="217"/>
      <c r="O1165" s="217"/>
    </row>
    <row r="1166" spans="1:15" ht="12.75">
      <c r="A1166" s="43"/>
      <c r="B1166" s="43"/>
      <c r="C1166" s="43"/>
      <c r="D1166" s="332"/>
      <c r="E1166" s="43"/>
      <c r="F1166" s="2"/>
      <c r="G1166" s="2"/>
      <c r="H1166" s="2"/>
      <c r="I1166" s="2"/>
      <c r="J1166" s="2"/>
      <c r="K1166" s="162"/>
      <c r="L1166" s="217"/>
      <c r="O1166" s="217"/>
    </row>
    <row r="1167" spans="1:15" ht="12.75">
      <c r="A1167" s="43"/>
      <c r="B1167" s="43"/>
      <c r="C1167" s="43"/>
      <c r="D1167" s="332"/>
      <c r="E1167" s="43"/>
      <c r="F1167" s="2"/>
      <c r="G1167" s="2"/>
      <c r="H1167" s="2"/>
      <c r="I1167" s="2"/>
      <c r="J1167" s="2"/>
      <c r="K1167" s="162"/>
      <c r="L1167" s="217"/>
      <c r="O1167" s="217"/>
    </row>
    <row r="1168" spans="1:15" ht="12.75">
      <c r="A1168" s="43"/>
      <c r="B1168" s="43"/>
      <c r="C1168" s="43"/>
      <c r="D1168" s="332"/>
      <c r="E1168" s="43"/>
      <c r="F1168" s="2"/>
      <c r="G1168" s="2"/>
      <c r="H1168" s="2"/>
      <c r="I1168" s="2"/>
      <c r="J1168" s="2"/>
      <c r="K1168" s="162"/>
      <c r="L1168" s="217"/>
      <c r="O1168" s="217"/>
    </row>
    <row r="1169" spans="1:15" ht="12.75">
      <c r="A1169" s="43"/>
      <c r="B1169" s="43"/>
      <c r="C1169" s="43"/>
      <c r="D1169" s="332"/>
      <c r="E1169" s="43"/>
      <c r="F1169" s="2"/>
      <c r="G1169" s="2"/>
      <c r="H1169" s="2"/>
      <c r="I1169" s="2"/>
      <c r="J1169" s="2"/>
      <c r="K1169" s="162"/>
      <c r="L1169" s="217"/>
      <c r="O1169" s="217"/>
    </row>
    <row r="1170" spans="1:15" ht="12.75">
      <c r="A1170" s="43"/>
      <c r="B1170" s="43"/>
      <c r="C1170" s="43"/>
      <c r="D1170" s="332"/>
      <c r="E1170" s="43"/>
      <c r="F1170" s="2"/>
      <c r="G1170" s="2"/>
      <c r="H1170" s="2"/>
      <c r="I1170" s="2"/>
      <c r="J1170" s="2"/>
      <c r="K1170" s="162"/>
      <c r="L1170" s="217"/>
      <c r="O1170" s="217"/>
    </row>
    <row r="1171" spans="1:15" ht="12.75">
      <c r="A1171" s="43"/>
      <c r="B1171" s="43"/>
      <c r="C1171" s="43"/>
      <c r="D1171" s="332"/>
      <c r="E1171" s="43"/>
      <c r="F1171" s="2"/>
      <c r="G1171" s="2"/>
      <c r="H1171" s="2"/>
      <c r="I1171" s="2"/>
      <c r="J1171" s="2"/>
      <c r="K1171" s="162"/>
      <c r="L1171" s="217"/>
      <c r="O1171" s="217"/>
    </row>
    <row r="1172" spans="1:15" ht="12.75">
      <c r="A1172" s="43"/>
      <c r="B1172" s="43"/>
      <c r="C1172" s="43"/>
      <c r="D1172" s="332"/>
      <c r="E1172" s="43"/>
      <c r="F1172" s="2"/>
      <c r="G1172" s="2"/>
      <c r="H1172" s="2"/>
      <c r="I1172" s="2"/>
      <c r="J1172" s="2"/>
      <c r="K1172" s="162"/>
      <c r="L1172" s="217"/>
      <c r="O1172" s="217"/>
    </row>
    <row r="1173" spans="1:15" ht="12.75">
      <c r="A1173" s="43"/>
      <c r="B1173" s="43"/>
      <c r="C1173" s="43"/>
      <c r="D1173" s="332"/>
      <c r="E1173" s="43"/>
      <c r="F1173" s="2"/>
      <c r="G1173" s="2"/>
      <c r="H1173" s="2"/>
      <c r="I1173" s="2"/>
      <c r="J1173" s="2"/>
      <c r="K1173" s="162"/>
      <c r="L1173" s="217"/>
      <c r="O1173" s="217"/>
    </row>
    <row r="1174" spans="1:15" ht="12.75">
      <c r="A1174" s="43"/>
      <c r="B1174" s="43"/>
      <c r="C1174" s="43"/>
      <c r="D1174" s="332"/>
      <c r="E1174" s="43"/>
      <c r="F1174" s="2"/>
      <c r="G1174" s="2"/>
      <c r="H1174" s="2"/>
      <c r="I1174" s="2"/>
      <c r="J1174" s="2"/>
      <c r="K1174" s="162"/>
      <c r="L1174" s="217"/>
      <c r="O1174" s="217"/>
    </row>
    <row r="1175" spans="1:15" ht="12.75">
      <c r="A1175" s="43"/>
      <c r="B1175" s="43"/>
      <c r="C1175" s="43"/>
      <c r="D1175" s="332"/>
      <c r="E1175" s="43"/>
      <c r="F1175" s="2"/>
      <c r="G1175" s="2"/>
      <c r="H1175" s="2"/>
      <c r="I1175" s="2"/>
      <c r="J1175" s="2"/>
      <c r="K1175" s="162"/>
      <c r="L1175" s="217"/>
      <c r="O1175" s="217"/>
    </row>
    <row r="1176" spans="1:15" ht="12.75">
      <c r="A1176" s="43"/>
      <c r="B1176" s="43"/>
      <c r="C1176" s="43"/>
      <c r="D1176" s="332"/>
      <c r="E1176" s="43"/>
      <c r="F1176" s="2"/>
      <c r="G1176" s="2"/>
      <c r="H1176" s="2"/>
      <c r="I1176" s="2"/>
      <c r="J1176" s="2"/>
      <c r="K1176" s="162"/>
      <c r="L1176" s="217"/>
      <c r="O1176" s="217"/>
    </row>
    <row r="1177" spans="1:15" ht="12.75">
      <c r="A1177" s="43"/>
      <c r="B1177" s="43"/>
      <c r="C1177" s="43"/>
      <c r="D1177" s="332"/>
      <c r="E1177" s="43"/>
      <c r="F1177" s="2"/>
      <c r="G1177" s="2"/>
      <c r="H1177" s="2"/>
      <c r="I1177" s="2"/>
      <c r="J1177" s="2"/>
      <c r="K1177" s="162"/>
      <c r="L1177" s="217"/>
      <c r="O1177" s="217"/>
    </row>
    <row r="1178" spans="1:15" ht="12.75">
      <c r="A1178" s="43"/>
      <c r="B1178" s="43"/>
      <c r="C1178" s="43"/>
      <c r="D1178" s="332"/>
      <c r="E1178" s="43"/>
      <c r="F1178" s="2"/>
      <c r="G1178" s="2"/>
      <c r="H1178" s="2"/>
      <c r="I1178" s="2"/>
      <c r="J1178" s="2"/>
      <c r="K1178" s="162"/>
      <c r="L1178" s="217"/>
      <c r="O1178" s="217"/>
    </row>
    <row r="1179" spans="1:15" ht="12.75">
      <c r="A1179" s="43"/>
      <c r="B1179" s="43"/>
      <c r="C1179" s="43"/>
      <c r="D1179" s="332"/>
      <c r="E1179" s="43"/>
      <c r="F1179" s="2"/>
      <c r="G1179" s="2"/>
      <c r="H1179" s="2"/>
      <c r="I1179" s="2"/>
      <c r="J1179" s="2"/>
      <c r="K1179" s="162"/>
      <c r="L1179" s="217"/>
      <c r="O1179" s="217"/>
    </row>
    <row r="1180" spans="1:15" ht="12.75">
      <c r="A1180" s="43"/>
      <c r="B1180" s="43"/>
      <c r="C1180" s="43"/>
      <c r="D1180" s="332"/>
      <c r="E1180" s="43"/>
      <c r="F1180" s="17"/>
      <c r="G1180" s="2"/>
      <c r="H1180" s="2"/>
      <c r="I1180" s="2"/>
      <c r="J1180" s="2"/>
      <c r="K1180" s="162"/>
      <c r="L1180" s="217"/>
      <c r="O1180" s="217"/>
    </row>
    <row r="1181" spans="1:15" ht="12.75">
      <c r="A1181" s="43"/>
      <c r="B1181" s="43"/>
      <c r="C1181" s="43"/>
      <c r="D1181" s="332"/>
      <c r="E1181" s="43"/>
      <c r="F1181" s="2"/>
      <c r="G1181" s="2"/>
      <c r="H1181" s="2"/>
      <c r="I1181" s="2"/>
      <c r="J1181" s="2"/>
      <c r="K1181" s="162"/>
      <c r="L1181" s="217"/>
      <c r="O1181" s="217"/>
    </row>
    <row r="1182" spans="1:15" ht="12.75">
      <c r="A1182" s="43"/>
      <c r="B1182" s="43"/>
      <c r="C1182" s="43"/>
      <c r="D1182" s="332"/>
      <c r="E1182" s="43"/>
      <c r="F1182" s="2"/>
      <c r="G1182" s="2"/>
      <c r="H1182" s="2"/>
      <c r="I1182" s="2"/>
      <c r="J1182" s="2"/>
      <c r="K1182" s="162"/>
      <c r="L1182" s="217"/>
      <c r="O1182" s="217"/>
    </row>
    <row r="1183" spans="1:15" ht="12.75">
      <c r="A1183" s="43"/>
      <c r="B1183" s="43"/>
      <c r="C1183" s="43"/>
      <c r="D1183" s="332"/>
      <c r="E1183" s="43"/>
      <c r="F1183" s="2"/>
      <c r="G1183" s="2"/>
      <c r="H1183" s="2"/>
      <c r="I1183" s="2"/>
      <c r="J1183" s="2"/>
      <c r="K1183" s="162"/>
      <c r="L1183" s="217"/>
      <c r="O1183" s="217"/>
    </row>
    <row r="1184" spans="1:15" ht="12.75">
      <c r="A1184" s="43"/>
      <c r="B1184" s="43"/>
      <c r="C1184" s="43"/>
      <c r="D1184" s="332"/>
      <c r="E1184" s="43"/>
      <c r="F1184" s="2"/>
      <c r="G1184" s="2"/>
      <c r="H1184" s="2"/>
      <c r="I1184" s="2"/>
      <c r="J1184" s="2"/>
      <c r="K1184" s="162"/>
      <c r="L1184" s="217"/>
      <c r="O1184" s="217"/>
    </row>
    <row r="1185" spans="1:15" ht="12.75">
      <c r="A1185" s="43"/>
      <c r="B1185" s="43"/>
      <c r="C1185" s="43"/>
      <c r="D1185" s="332"/>
      <c r="E1185" s="43"/>
      <c r="F1185" s="2"/>
      <c r="G1185" s="2"/>
      <c r="H1185" s="2"/>
      <c r="I1185" s="2"/>
      <c r="J1185" s="2"/>
      <c r="K1185" s="162"/>
      <c r="L1185" s="217"/>
      <c r="O1185" s="217"/>
    </row>
    <row r="1186" spans="1:15" ht="12.75">
      <c r="A1186" s="43"/>
      <c r="B1186" s="43"/>
      <c r="C1186" s="43"/>
      <c r="D1186" s="332"/>
      <c r="E1186" s="43"/>
      <c r="F1186" s="2"/>
      <c r="G1186" s="2"/>
      <c r="H1186" s="2"/>
      <c r="I1186" s="2"/>
      <c r="J1186" s="2"/>
      <c r="K1186" s="162"/>
      <c r="L1186" s="217"/>
      <c r="O1186" s="217"/>
    </row>
    <row r="1187" spans="1:15" ht="12.75">
      <c r="A1187" s="43"/>
      <c r="B1187" s="43"/>
      <c r="C1187" s="43"/>
      <c r="D1187" s="332"/>
      <c r="E1187" s="43"/>
      <c r="F1187" s="2"/>
      <c r="G1187" s="2"/>
      <c r="H1187" s="2"/>
      <c r="I1187" s="2"/>
      <c r="J1187" s="2"/>
      <c r="K1187" s="162"/>
      <c r="L1187" s="217"/>
      <c r="O1187" s="217"/>
    </row>
    <row r="1188" spans="1:11" ht="12.75">
      <c r="A1188" s="31"/>
      <c r="B1188" s="31"/>
      <c r="C1188" s="31"/>
      <c r="D1188" s="434"/>
      <c r="E1188" s="31"/>
      <c r="K1188" s="161"/>
    </row>
    <row r="1189" spans="1:11" ht="12.75">
      <c r="A1189" s="31"/>
      <c r="B1189" s="31"/>
      <c r="C1189" s="31"/>
      <c r="D1189" s="434"/>
      <c r="E1189" s="31"/>
      <c r="K1189" s="161"/>
    </row>
    <row r="1190" spans="1:11" ht="12.75">
      <c r="A1190" s="31"/>
      <c r="B1190" s="31"/>
      <c r="C1190" s="31"/>
      <c r="D1190" s="434"/>
      <c r="E1190" s="31"/>
      <c r="K1190" s="161"/>
    </row>
    <row r="1191" spans="1:11" ht="12.75">
      <c r="A1191" s="31"/>
      <c r="B1191" s="31"/>
      <c r="C1191" s="31"/>
      <c r="D1191" s="434"/>
      <c r="E1191" s="31"/>
      <c r="K1191" s="161"/>
    </row>
    <row r="1192" spans="1:11" ht="12.75">
      <c r="A1192" s="31"/>
      <c r="B1192" s="31"/>
      <c r="C1192" s="31"/>
      <c r="D1192" s="434"/>
      <c r="E1192" s="31"/>
      <c r="K1192" s="161"/>
    </row>
    <row r="1193" spans="1:11" ht="12.75">
      <c r="A1193" s="31"/>
      <c r="B1193" s="31"/>
      <c r="C1193" s="31"/>
      <c r="D1193" s="434"/>
      <c r="E1193" s="31"/>
      <c r="K1193" s="161"/>
    </row>
    <row r="1194" spans="1:11" ht="12.75">
      <c r="A1194" s="31"/>
      <c r="B1194" s="31"/>
      <c r="C1194" s="31"/>
      <c r="D1194" s="434"/>
      <c r="E1194" s="31"/>
      <c r="K1194" s="161"/>
    </row>
    <row r="1195" spans="1:11" ht="12.75">
      <c r="A1195" s="31"/>
      <c r="B1195" s="31"/>
      <c r="C1195" s="31"/>
      <c r="D1195" s="434"/>
      <c r="E1195" s="31"/>
      <c r="K1195" s="161"/>
    </row>
    <row r="1196" spans="1:11" ht="12.75">
      <c r="A1196" s="31"/>
      <c r="B1196" s="31"/>
      <c r="C1196" s="31"/>
      <c r="D1196" s="434"/>
      <c r="E1196" s="31"/>
      <c r="K1196" s="161"/>
    </row>
    <row r="1197" spans="1:11" ht="12.75">
      <c r="A1197" s="31"/>
      <c r="B1197" s="31"/>
      <c r="C1197" s="31"/>
      <c r="D1197" s="434"/>
      <c r="E1197" s="31"/>
      <c r="K1197" s="161"/>
    </row>
    <row r="1198" spans="1:11" ht="12.75">
      <c r="A1198" s="31"/>
      <c r="B1198" s="31"/>
      <c r="C1198" s="31"/>
      <c r="D1198" s="434"/>
      <c r="E1198" s="31"/>
      <c r="K1198" s="161"/>
    </row>
    <row r="1199" spans="1:11" ht="12.75">
      <c r="A1199" s="31"/>
      <c r="B1199" s="31"/>
      <c r="C1199" s="31"/>
      <c r="D1199" s="434"/>
      <c r="E1199" s="31"/>
      <c r="K1199" s="161"/>
    </row>
    <row r="1200" spans="1:11" ht="12.75">
      <c r="A1200" s="31"/>
      <c r="B1200" s="31"/>
      <c r="C1200" s="31"/>
      <c r="D1200" s="434"/>
      <c r="E1200" s="31"/>
      <c r="K1200" s="161"/>
    </row>
    <row r="1201" spans="1:11" ht="12.75">
      <c r="A1201" s="31"/>
      <c r="B1201" s="31"/>
      <c r="C1201" s="31"/>
      <c r="D1201" s="434"/>
      <c r="E1201" s="31"/>
      <c r="K1201" s="161"/>
    </row>
    <row r="1202" spans="1:11" ht="12.75">
      <c r="A1202" s="31"/>
      <c r="B1202" s="31"/>
      <c r="C1202" s="31"/>
      <c r="D1202" s="434"/>
      <c r="E1202" s="31"/>
      <c r="K1202" s="161"/>
    </row>
    <row r="1203" spans="1:11" ht="12.75">
      <c r="A1203" s="31"/>
      <c r="B1203" s="31"/>
      <c r="C1203" s="31"/>
      <c r="D1203" s="434"/>
      <c r="E1203" s="31"/>
      <c r="K1203" s="161"/>
    </row>
    <row r="1204" spans="1:11" ht="12.75">
      <c r="A1204" s="31"/>
      <c r="B1204" s="31"/>
      <c r="C1204" s="31"/>
      <c r="D1204" s="434"/>
      <c r="E1204" s="31"/>
      <c r="K1204" s="161"/>
    </row>
    <row r="1205" spans="1:11" ht="12.75">
      <c r="A1205" s="31"/>
      <c r="B1205" s="31"/>
      <c r="C1205" s="31"/>
      <c r="D1205" s="434"/>
      <c r="E1205" s="31"/>
      <c r="K1205" s="161"/>
    </row>
    <row r="1206" spans="1:11" ht="12.75">
      <c r="A1206" s="31"/>
      <c r="B1206" s="31"/>
      <c r="C1206" s="31"/>
      <c r="D1206" s="434"/>
      <c r="E1206" s="31"/>
      <c r="K1206" s="161"/>
    </row>
    <row r="1207" spans="1:11" ht="12.75">
      <c r="A1207" s="31"/>
      <c r="B1207" s="31"/>
      <c r="C1207" s="31"/>
      <c r="D1207" s="434"/>
      <c r="E1207" s="31"/>
      <c r="K1207" s="161"/>
    </row>
    <row r="1208" spans="1:11" ht="12.75">
      <c r="A1208" s="31"/>
      <c r="B1208" s="31"/>
      <c r="C1208" s="31"/>
      <c r="D1208" s="434"/>
      <c r="E1208" s="31"/>
      <c r="K1208" s="161"/>
    </row>
    <row r="1209" spans="1:11" ht="12.75">
      <c r="A1209" s="31"/>
      <c r="B1209" s="31"/>
      <c r="C1209" s="31"/>
      <c r="D1209" s="434"/>
      <c r="E1209" s="31"/>
      <c r="K1209" s="161"/>
    </row>
    <row r="1210" spans="1:11" ht="12.75">
      <c r="A1210" s="31"/>
      <c r="B1210" s="31"/>
      <c r="C1210" s="31"/>
      <c r="D1210" s="434"/>
      <c r="E1210" s="31"/>
      <c r="K1210" s="161"/>
    </row>
    <row r="1211" spans="1:11" ht="12.75">
      <c r="A1211" s="31"/>
      <c r="B1211" s="31"/>
      <c r="C1211" s="31"/>
      <c r="D1211" s="434"/>
      <c r="E1211" s="31"/>
      <c r="K1211" s="161"/>
    </row>
    <row r="1212" spans="1:11" ht="12.75">
      <c r="A1212" s="31"/>
      <c r="B1212" s="31"/>
      <c r="C1212" s="31"/>
      <c r="D1212" s="434"/>
      <c r="E1212" s="31"/>
      <c r="K1212" s="161"/>
    </row>
    <row r="1213" spans="1:11" ht="12.75">
      <c r="A1213" s="31"/>
      <c r="B1213" s="31"/>
      <c r="C1213" s="31"/>
      <c r="D1213" s="434"/>
      <c r="E1213" s="31"/>
      <c r="K1213" s="161"/>
    </row>
    <row r="1214" spans="1:11" ht="12.75">
      <c r="A1214" s="31"/>
      <c r="B1214" s="31"/>
      <c r="C1214" s="31"/>
      <c r="D1214" s="434"/>
      <c r="E1214" s="31"/>
      <c r="K1214" s="161"/>
    </row>
    <row r="1215" spans="1:11" ht="12.75">
      <c r="A1215" s="31"/>
      <c r="B1215" s="31"/>
      <c r="C1215" s="31"/>
      <c r="D1215" s="434"/>
      <c r="E1215" s="31"/>
      <c r="K1215" s="161"/>
    </row>
    <row r="1216" spans="1:11" ht="12.75">
      <c r="A1216" s="31"/>
      <c r="B1216" s="31"/>
      <c r="C1216" s="31"/>
      <c r="D1216" s="434"/>
      <c r="E1216" s="31"/>
      <c r="K1216" s="161"/>
    </row>
    <row r="1217" spans="1:11" ht="12.75">
      <c r="A1217" s="31"/>
      <c r="B1217" s="31"/>
      <c r="C1217" s="31"/>
      <c r="D1217" s="434"/>
      <c r="E1217" s="31"/>
      <c r="K1217" s="161"/>
    </row>
    <row r="1218" spans="1:11" ht="12.75">
      <c r="A1218" s="31"/>
      <c r="B1218" s="31"/>
      <c r="C1218" s="31"/>
      <c r="D1218" s="434"/>
      <c r="E1218" s="31"/>
      <c r="K1218" s="161"/>
    </row>
    <row r="1219" spans="1:11" ht="12.75">
      <c r="A1219" s="31"/>
      <c r="B1219" s="31"/>
      <c r="C1219" s="31"/>
      <c r="D1219" s="434"/>
      <c r="E1219" s="31"/>
      <c r="K1219" s="161"/>
    </row>
    <row r="1220" spans="1:11" ht="12.75">
      <c r="A1220" s="31"/>
      <c r="B1220" s="31"/>
      <c r="C1220" s="31"/>
      <c r="D1220" s="434"/>
      <c r="E1220" s="31"/>
      <c r="K1220" s="161"/>
    </row>
    <row r="1221" spans="1:11" ht="12.75">
      <c r="A1221" s="31"/>
      <c r="B1221" s="31"/>
      <c r="C1221" s="31"/>
      <c r="D1221" s="434"/>
      <c r="E1221" s="31"/>
      <c r="K1221" s="161"/>
    </row>
    <row r="1222" spans="1:11" ht="12.75">
      <c r="A1222" s="31"/>
      <c r="B1222" s="31"/>
      <c r="C1222" s="31"/>
      <c r="D1222" s="434"/>
      <c r="E1222" s="31"/>
      <c r="K1222" s="161"/>
    </row>
    <row r="1223" spans="1:11" ht="12.75">
      <c r="A1223" s="31"/>
      <c r="B1223" s="31"/>
      <c r="C1223" s="31"/>
      <c r="D1223" s="434"/>
      <c r="E1223" s="31"/>
      <c r="K1223" s="161"/>
    </row>
    <row r="1224" spans="1:11" ht="12.75">
      <c r="A1224" s="31"/>
      <c r="B1224" s="31"/>
      <c r="C1224" s="31"/>
      <c r="D1224" s="434"/>
      <c r="E1224" s="31"/>
      <c r="K1224" s="161"/>
    </row>
    <row r="1225" spans="1:11" ht="12.75">
      <c r="A1225" s="31"/>
      <c r="B1225" s="31"/>
      <c r="C1225" s="31"/>
      <c r="D1225" s="434"/>
      <c r="E1225" s="31"/>
      <c r="K1225" s="161"/>
    </row>
    <row r="1226" spans="1:11" ht="12.75">
      <c r="A1226" s="31"/>
      <c r="B1226" s="31"/>
      <c r="C1226" s="31"/>
      <c r="D1226" s="434"/>
      <c r="E1226" s="31"/>
      <c r="K1226" s="161"/>
    </row>
    <row r="1227" spans="1:11" ht="12.75">
      <c r="A1227" s="31"/>
      <c r="B1227" s="31"/>
      <c r="C1227" s="31"/>
      <c r="D1227" s="434"/>
      <c r="E1227" s="31"/>
      <c r="K1227" s="161"/>
    </row>
    <row r="1228" spans="1:11" ht="12.75">
      <c r="A1228" s="31"/>
      <c r="B1228" s="31"/>
      <c r="C1228" s="31"/>
      <c r="D1228" s="434"/>
      <c r="E1228" s="31"/>
      <c r="K1228" s="161"/>
    </row>
    <row r="1229" spans="1:11" ht="12.75">
      <c r="A1229" s="31"/>
      <c r="B1229" s="31"/>
      <c r="C1229" s="31"/>
      <c r="D1229" s="434"/>
      <c r="E1229" s="31"/>
      <c r="K1229" s="161"/>
    </row>
    <row r="1230" spans="1:11" ht="12.75">
      <c r="A1230" s="31"/>
      <c r="B1230" s="31"/>
      <c r="C1230" s="31"/>
      <c r="D1230" s="434"/>
      <c r="E1230" s="31"/>
      <c r="K1230" s="161"/>
    </row>
    <row r="1231" spans="1:11" ht="12.75">
      <c r="A1231" s="31"/>
      <c r="B1231" s="31"/>
      <c r="C1231" s="31"/>
      <c r="D1231" s="434"/>
      <c r="E1231" s="31"/>
      <c r="K1231" s="161"/>
    </row>
    <row r="1232" spans="1:11" ht="12.75">
      <c r="A1232" s="31"/>
      <c r="B1232" s="31"/>
      <c r="C1232" s="31"/>
      <c r="D1232" s="434"/>
      <c r="E1232" s="31"/>
      <c r="K1232" s="161"/>
    </row>
    <row r="1233" spans="1:11" ht="12.75">
      <c r="A1233" s="31"/>
      <c r="B1233" s="31"/>
      <c r="C1233" s="31"/>
      <c r="D1233" s="434"/>
      <c r="E1233" s="31"/>
      <c r="K1233" s="161"/>
    </row>
    <row r="1234" spans="1:11" ht="12.75">
      <c r="A1234" s="31"/>
      <c r="B1234" s="31"/>
      <c r="C1234" s="31"/>
      <c r="D1234" s="434"/>
      <c r="E1234" s="31"/>
      <c r="K1234" s="161"/>
    </row>
    <row r="1235" spans="1:11" ht="12.75">
      <c r="A1235" s="31"/>
      <c r="B1235" s="31"/>
      <c r="C1235" s="31"/>
      <c r="D1235" s="434"/>
      <c r="E1235" s="31"/>
      <c r="K1235" s="161"/>
    </row>
    <row r="1236" spans="1:11" ht="12.75">
      <c r="A1236" s="31"/>
      <c r="B1236" s="31"/>
      <c r="C1236" s="31"/>
      <c r="D1236" s="434"/>
      <c r="E1236" s="31"/>
      <c r="K1236" s="161"/>
    </row>
    <row r="1237" spans="1:11" ht="12.75">
      <c r="A1237" s="31"/>
      <c r="B1237" s="31"/>
      <c r="C1237" s="31"/>
      <c r="D1237" s="434"/>
      <c r="E1237" s="31"/>
      <c r="K1237" s="161"/>
    </row>
    <row r="1238" spans="1:11" ht="12.75">
      <c r="A1238" s="31"/>
      <c r="B1238" s="31"/>
      <c r="C1238" s="31"/>
      <c r="D1238" s="434"/>
      <c r="E1238" s="31"/>
      <c r="K1238" s="161"/>
    </row>
    <row r="1239" spans="1:11" ht="12.75">
      <c r="A1239" s="31"/>
      <c r="B1239" s="31"/>
      <c r="C1239" s="31"/>
      <c r="D1239" s="434"/>
      <c r="E1239" s="31"/>
      <c r="K1239" s="161"/>
    </row>
    <row r="1240" spans="1:11" ht="12.75">
      <c r="A1240" s="31"/>
      <c r="B1240" s="31"/>
      <c r="C1240" s="31"/>
      <c r="D1240" s="434"/>
      <c r="E1240" s="31"/>
      <c r="K1240" s="161"/>
    </row>
    <row r="1241" spans="1:11" ht="12.75">
      <c r="A1241" s="31"/>
      <c r="B1241" s="31"/>
      <c r="C1241" s="31"/>
      <c r="D1241" s="434"/>
      <c r="E1241" s="31"/>
      <c r="K1241" s="161"/>
    </row>
    <row r="1242" spans="1:11" ht="12.75">
      <c r="A1242" s="31"/>
      <c r="B1242" s="31"/>
      <c r="C1242" s="31"/>
      <c r="D1242" s="434"/>
      <c r="E1242" s="31"/>
      <c r="K1242" s="161"/>
    </row>
    <row r="1243" spans="1:11" ht="12.75">
      <c r="A1243" s="31"/>
      <c r="B1243" s="31"/>
      <c r="C1243" s="31"/>
      <c r="D1243" s="434"/>
      <c r="E1243" s="31"/>
      <c r="K1243" s="161"/>
    </row>
    <row r="1244" spans="1:11" ht="12.75">
      <c r="A1244" s="31"/>
      <c r="B1244" s="31"/>
      <c r="C1244" s="31"/>
      <c r="D1244" s="434"/>
      <c r="E1244" s="31"/>
      <c r="K1244" s="161"/>
    </row>
    <row r="1245" spans="1:11" ht="12.75">
      <c r="A1245" s="31"/>
      <c r="B1245" s="31"/>
      <c r="C1245" s="31"/>
      <c r="D1245" s="434"/>
      <c r="E1245" s="31"/>
      <c r="K1245" s="161"/>
    </row>
    <row r="1246" spans="1:11" ht="12.75">
      <c r="A1246" s="31"/>
      <c r="B1246" s="31"/>
      <c r="C1246" s="31"/>
      <c r="D1246" s="434"/>
      <c r="E1246" s="31"/>
      <c r="K1246" s="161"/>
    </row>
    <row r="1247" spans="1:11" ht="12.75">
      <c r="A1247" s="31"/>
      <c r="B1247" s="31"/>
      <c r="C1247" s="31"/>
      <c r="D1247" s="434"/>
      <c r="E1247" s="31"/>
      <c r="K1247" s="161"/>
    </row>
    <row r="1248" spans="1:11" ht="12.75">
      <c r="A1248" s="31"/>
      <c r="B1248" s="31"/>
      <c r="C1248" s="31"/>
      <c r="D1248" s="434"/>
      <c r="E1248" s="31"/>
      <c r="K1248" s="161"/>
    </row>
    <row r="1249" spans="1:11" ht="12.75">
      <c r="A1249" s="31"/>
      <c r="B1249" s="31"/>
      <c r="C1249" s="31"/>
      <c r="D1249" s="434"/>
      <c r="E1249" s="31"/>
      <c r="K1249" s="161"/>
    </row>
    <row r="1250" spans="1:11" ht="12.75">
      <c r="A1250" s="31"/>
      <c r="B1250" s="31"/>
      <c r="C1250" s="31"/>
      <c r="D1250" s="434"/>
      <c r="E1250" s="31"/>
      <c r="K1250" s="161"/>
    </row>
    <row r="1251" spans="1:11" ht="12.75">
      <c r="A1251" s="31"/>
      <c r="B1251" s="31"/>
      <c r="C1251" s="31"/>
      <c r="D1251" s="434"/>
      <c r="E1251" s="31"/>
      <c r="K1251" s="161"/>
    </row>
    <row r="1252" spans="1:11" ht="12.75">
      <c r="A1252" s="31"/>
      <c r="B1252" s="31"/>
      <c r="C1252" s="31"/>
      <c r="D1252" s="434"/>
      <c r="E1252" s="31"/>
      <c r="K1252" s="161"/>
    </row>
    <row r="1253" spans="1:11" ht="12.75">
      <c r="A1253" s="31"/>
      <c r="B1253" s="31"/>
      <c r="C1253" s="31"/>
      <c r="D1253" s="434"/>
      <c r="E1253" s="31"/>
      <c r="K1253" s="161"/>
    </row>
    <row r="1254" spans="1:11" ht="12.75">
      <c r="A1254" s="31"/>
      <c r="B1254" s="31"/>
      <c r="C1254" s="31"/>
      <c r="D1254" s="434"/>
      <c r="E1254" s="31"/>
      <c r="K1254" s="161"/>
    </row>
    <row r="1255" spans="1:11" ht="12.75">
      <c r="A1255" s="31"/>
      <c r="B1255" s="31"/>
      <c r="C1255" s="31"/>
      <c r="D1255" s="434"/>
      <c r="E1255" s="31"/>
      <c r="K1255" s="161"/>
    </row>
    <row r="1256" spans="1:11" ht="12.75">
      <c r="A1256" s="31"/>
      <c r="B1256" s="31"/>
      <c r="C1256" s="31"/>
      <c r="D1256" s="434"/>
      <c r="E1256" s="31"/>
      <c r="K1256" s="161"/>
    </row>
    <row r="1257" spans="1:11" ht="12.75">
      <c r="A1257" s="31"/>
      <c r="B1257" s="31"/>
      <c r="C1257" s="31"/>
      <c r="D1257" s="434"/>
      <c r="E1257" s="31"/>
      <c r="K1257" s="161"/>
    </row>
    <row r="1258" spans="1:11" ht="12.75">
      <c r="A1258" s="31"/>
      <c r="B1258" s="31"/>
      <c r="C1258" s="31"/>
      <c r="D1258" s="434"/>
      <c r="E1258" s="31"/>
      <c r="K1258" s="161"/>
    </row>
    <row r="1259" spans="1:11" ht="12.75">
      <c r="A1259" s="31"/>
      <c r="B1259" s="31"/>
      <c r="C1259" s="31"/>
      <c r="D1259" s="434"/>
      <c r="E1259" s="31"/>
      <c r="K1259" s="161"/>
    </row>
    <row r="1260" spans="1:11" ht="12.75">
      <c r="A1260" s="31"/>
      <c r="B1260" s="31"/>
      <c r="C1260" s="31"/>
      <c r="D1260" s="434"/>
      <c r="E1260" s="31"/>
      <c r="K1260" s="161"/>
    </row>
    <row r="1261" spans="1:11" ht="12.75">
      <c r="A1261" s="31"/>
      <c r="B1261" s="31"/>
      <c r="C1261" s="31"/>
      <c r="D1261" s="434"/>
      <c r="E1261" s="31"/>
      <c r="K1261" s="161"/>
    </row>
    <row r="1262" spans="1:11" ht="12.75">
      <c r="A1262" s="31"/>
      <c r="B1262" s="31"/>
      <c r="C1262" s="31"/>
      <c r="D1262" s="434"/>
      <c r="E1262" s="31"/>
      <c r="K1262" s="161"/>
    </row>
    <row r="1263" spans="1:11" ht="12.75">
      <c r="A1263" s="31"/>
      <c r="B1263" s="31"/>
      <c r="C1263" s="31"/>
      <c r="D1263" s="434"/>
      <c r="E1263" s="31"/>
      <c r="K1263" s="161"/>
    </row>
    <row r="1264" spans="1:11" ht="12.75">
      <c r="A1264" s="31"/>
      <c r="B1264" s="31"/>
      <c r="C1264" s="31"/>
      <c r="D1264" s="434"/>
      <c r="E1264" s="31"/>
      <c r="K1264" s="161"/>
    </row>
    <row r="1265" spans="1:11" ht="12.75">
      <c r="A1265" s="31"/>
      <c r="B1265" s="31"/>
      <c r="C1265" s="31"/>
      <c r="D1265" s="434"/>
      <c r="E1265" s="31"/>
      <c r="K1265" s="161"/>
    </row>
    <row r="1266" spans="1:11" ht="12.75">
      <c r="A1266" s="31"/>
      <c r="B1266" s="31"/>
      <c r="C1266" s="31"/>
      <c r="D1266" s="434"/>
      <c r="E1266" s="31"/>
      <c r="K1266" s="161"/>
    </row>
    <row r="1267" spans="1:11" ht="12.75">
      <c r="A1267" s="31"/>
      <c r="B1267" s="31"/>
      <c r="C1267" s="31"/>
      <c r="D1267" s="434"/>
      <c r="E1267" s="31"/>
      <c r="K1267" s="161"/>
    </row>
    <row r="1268" spans="1:11" ht="12.75">
      <c r="A1268" s="31"/>
      <c r="B1268" s="31"/>
      <c r="C1268" s="31"/>
      <c r="D1268" s="434"/>
      <c r="E1268" s="31"/>
      <c r="K1268" s="161"/>
    </row>
    <row r="1269" spans="1:11" ht="12.75">
      <c r="A1269" s="31"/>
      <c r="B1269" s="31"/>
      <c r="C1269" s="31"/>
      <c r="D1269" s="434"/>
      <c r="E1269" s="31"/>
      <c r="K1269" s="161"/>
    </row>
    <row r="1270" spans="1:11" ht="12.75">
      <c r="A1270" s="31"/>
      <c r="B1270" s="31"/>
      <c r="C1270" s="31"/>
      <c r="D1270" s="434"/>
      <c r="E1270" s="31"/>
      <c r="K1270" s="161"/>
    </row>
    <row r="1271" spans="1:11" ht="12.75">
      <c r="A1271" s="31"/>
      <c r="B1271" s="31"/>
      <c r="C1271" s="31"/>
      <c r="D1271" s="434"/>
      <c r="E1271" s="31"/>
      <c r="K1271" s="161"/>
    </row>
    <row r="1272" spans="1:11" ht="12.75">
      <c r="A1272" s="31"/>
      <c r="B1272" s="31"/>
      <c r="C1272" s="31"/>
      <c r="D1272" s="434"/>
      <c r="E1272" s="31"/>
      <c r="K1272" s="161"/>
    </row>
    <row r="1273" spans="1:11" ht="12.75">
      <c r="A1273" s="31"/>
      <c r="B1273" s="31"/>
      <c r="C1273" s="31"/>
      <c r="D1273" s="434"/>
      <c r="E1273" s="31"/>
      <c r="K1273" s="161"/>
    </row>
    <row r="1274" spans="1:11" ht="12.75">
      <c r="A1274" s="31"/>
      <c r="B1274" s="31"/>
      <c r="C1274" s="31"/>
      <c r="D1274" s="434"/>
      <c r="E1274" s="31"/>
      <c r="K1274" s="161"/>
    </row>
    <row r="1275" spans="1:11" ht="12.75">
      <c r="A1275" s="31"/>
      <c r="B1275" s="31"/>
      <c r="C1275" s="31"/>
      <c r="D1275" s="434"/>
      <c r="E1275" s="31"/>
      <c r="K1275" s="161"/>
    </row>
    <row r="1276" spans="1:11" ht="12.75">
      <c r="A1276" s="31"/>
      <c r="B1276" s="31"/>
      <c r="C1276" s="31"/>
      <c r="D1276" s="434"/>
      <c r="E1276" s="31"/>
      <c r="K1276" s="161"/>
    </row>
    <row r="1277" spans="1:11" ht="12.75">
      <c r="A1277" s="31"/>
      <c r="B1277" s="31"/>
      <c r="C1277" s="31"/>
      <c r="D1277" s="434"/>
      <c r="E1277" s="31"/>
      <c r="K1277" s="161"/>
    </row>
    <row r="1278" spans="1:11" ht="12.75">
      <c r="A1278" s="31"/>
      <c r="B1278" s="31"/>
      <c r="C1278" s="31"/>
      <c r="D1278" s="434"/>
      <c r="E1278" s="31"/>
      <c r="K1278" s="161"/>
    </row>
    <row r="1279" spans="1:11" ht="12.75">
      <c r="A1279" s="31"/>
      <c r="B1279" s="31"/>
      <c r="C1279" s="31"/>
      <c r="D1279" s="434"/>
      <c r="E1279" s="31"/>
      <c r="K1279" s="161"/>
    </row>
    <row r="1280" spans="1:11" ht="12.75">
      <c r="A1280" s="31"/>
      <c r="B1280" s="31"/>
      <c r="C1280" s="31"/>
      <c r="D1280" s="434"/>
      <c r="E1280" s="31"/>
      <c r="K1280" s="161"/>
    </row>
    <row r="1281" spans="1:11" ht="12.75">
      <c r="A1281" s="31"/>
      <c r="B1281" s="31"/>
      <c r="C1281" s="31"/>
      <c r="D1281" s="434"/>
      <c r="E1281" s="31"/>
      <c r="K1281" s="161"/>
    </row>
    <row r="1282" spans="1:11" ht="12.75">
      <c r="A1282" s="31"/>
      <c r="B1282" s="31"/>
      <c r="C1282" s="31"/>
      <c r="D1282" s="434"/>
      <c r="E1282" s="31"/>
      <c r="K1282" s="161"/>
    </row>
    <row r="1283" spans="1:11" ht="12.75">
      <c r="A1283" s="31"/>
      <c r="B1283" s="31"/>
      <c r="C1283" s="31"/>
      <c r="D1283" s="434"/>
      <c r="E1283" s="31"/>
      <c r="K1283" s="161"/>
    </row>
    <row r="1284" spans="1:11" ht="12.75">
      <c r="A1284" s="31"/>
      <c r="B1284" s="31"/>
      <c r="C1284" s="31"/>
      <c r="D1284" s="434"/>
      <c r="E1284" s="31"/>
      <c r="K1284" s="161"/>
    </row>
    <row r="1285" spans="1:11" ht="12.75">
      <c r="A1285" s="31"/>
      <c r="B1285" s="31"/>
      <c r="C1285" s="31"/>
      <c r="D1285" s="434"/>
      <c r="E1285" s="31"/>
      <c r="K1285" s="161"/>
    </row>
    <row r="1286" spans="1:11" ht="12.75">
      <c r="A1286" s="31"/>
      <c r="B1286" s="31"/>
      <c r="C1286" s="31"/>
      <c r="D1286" s="434"/>
      <c r="E1286" s="31"/>
      <c r="K1286" s="161"/>
    </row>
    <row r="1287" spans="1:11" ht="12.75">
      <c r="A1287" s="31"/>
      <c r="B1287" s="31"/>
      <c r="C1287" s="31"/>
      <c r="D1287" s="434"/>
      <c r="E1287" s="31"/>
      <c r="K1287" s="161"/>
    </row>
    <row r="1288" spans="1:11" ht="12.75">
      <c r="A1288" s="31"/>
      <c r="B1288" s="31"/>
      <c r="C1288" s="31"/>
      <c r="D1288" s="434"/>
      <c r="E1288" s="31"/>
      <c r="K1288" s="161"/>
    </row>
    <row r="1289" spans="1:11" ht="12.75">
      <c r="A1289" s="31"/>
      <c r="B1289" s="31"/>
      <c r="C1289" s="31"/>
      <c r="D1289" s="434"/>
      <c r="E1289" s="31"/>
      <c r="K1289" s="161"/>
    </row>
    <row r="1290" spans="1:11" ht="12.75">
      <c r="A1290" s="31"/>
      <c r="B1290" s="31"/>
      <c r="C1290" s="31"/>
      <c r="D1290" s="434"/>
      <c r="E1290" s="31"/>
      <c r="K1290" s="161"/>
    </row>
    <row r="1291" spans="1:11" ht="12.75">
      <c r="A1291" s="31"/>
      <c r="B1291" s="31"/>
      <c r="C1291" s="31"/>
      <c r="D1291" s="434"/>
      <c r="E1291" s="31"/>
      <c r="K1291" s="161"/>
    </row>
    <row r="1292" spans="1:11" ht="12.75">
      <c r="A1292" s="31"/>
      <c r="B1292" s="31"/>
      <c r="C1292" s="31"/>
      <c r="D1292" s="434"/>
      <c r="E1292" s="31"/>
      <c r="K1292" s="161"/>
    </row>
    <row r="1293" spans="1:11" ht="12.75">
      <c r="A1293" s="31"/>
      <c r="B1293" s="31"/>
      <c r="C1293" s="31"/>
      <c r="D1293" s="434"/>
      <c r="E1293" s="31"/>
      <c r="K1293" s="161"/>
    </row>
    <row r="1294" spans="1:11" ht="12.75">
      <c r="A1294" s="31"/>
      <c r="B1294" s="31"/>
      <c r="C1294" s="31"/>
      <c r="D1294" s="434"/>
      <c r="E1294" s="31"/>
      <c r="K1294" s="161"/>
    </row>
    <row r="1295" spans="1:11" ht="12.75">
      <c r="A1295" s="31"/>
      <c r="B1295" s="31"/>
      <c r="C1295" s="31"/>
      <c r="D1295" s="434"/>
      <c r="E1295" s="31"/>
      <c r="K1295" s="161"/>
    </row>
    <row r="1296" spans="1:11" ht="12.75">
      <c r="A1296" s="31"/>
      <c r="B1296" s="31"/>
      <c r="C1296" s="31"/>
      <c r="D1296" s="434"/>
      <c r="E1296" s="31"/>
      <c r="K1296" s="161"/>
    </row>
    <row r="1297" spans="1:11" ht="12.75">
      <c r="A1297" s="31"/>
      <c r="B1297" s="31"/>
      <c r="C1297" s="31"/>
      <c r="D1297" s="434"/>
      <c r="E1297" s="31"/>
      <c r="K1297" s="161"/>
    </row>
    <row r="1298" spans="1:11" ht="12.75">
      <c r="A1298" s="31"/>
      <c r="B1298" s="31"/>
      <c r="C1298" s="31"/>
      <c r="D1298" s="434"/>
      <c r="E1298" s="31"/>
      <c r="K1298" s="161"/>
    </row>
    <row r="1299" spans="1:11" ht="12.75">
      <c r="A1299" s="31"/>
      <c r="B1299" s="31"/>
      <c r="C1299" s="31"/>
      <c r="D1299" s="434"/>
      <c r="E1299" s="31"/>
      <c r="K1299" s="161"/>
    </row>
    <row r="1300" spans="1:11" ht="12.75">
      <c r="A1300" s="31"/>
      <c r="B1300" s="31"/>
      <c r="C1300" s="31"/>
      <c r="D1300" s="434"/>
      <c r="E1300" s="31"/>
      <c r="K1300" s="161"/>
    </row>
    <row r="1301" spans="1:11" ht="12.75">
      <c r="A1301" s="31"/>
      <c r="B1301" s="31"/>
      <c r="C1301" s="31"/>
      <c r="D1301" s="434"/>
      <c r="E1301" s="31"/>
      <c r="K1301" s="161"/>
    </row>
    <row r="1302" spans="1:11" ht="12.75">
      <c r="A1302" s="31"/>
      <c r="B1302" s="31"/>
      <c r="C1302" s="31"/>
      <c r="D1302" s="434"/>
      <c r="E1302" s="31"/>
      <c r="K1302" s="161"/>
    </row>
    <row r="1303" spans="1:11" ht="12.75">
      <c r="A1303" s="31"/>
      <c r="B1303" s="31"/>
      <c r="C1303" s="31"/>
      <c r="D1303" s="434"/>
      <c r="E1303" s="31"/>
      <c r="K1303" s="161"/>
    </row>
    <row r="1304" spans="1:11" ht="12.75">
      <c r="A1304" s="31"/>
      <c r="B1304" s="31"/>
      <c r="C1304" s="31"/>
      <c r="D1304" s="434"/>
      <c r="E1304" s="31"/>
      <c r="K1304" s="161"/>
    </row>
    <row r="1305" spans="1:11" ht="12.75">
      <c r="A1305" s="31"/>
      <c r="B1305" s="31"/>
      <c r="C1305" s="31"/>
      <c r="D1305" s="434"/>
      <c r="E1305" s="31"/>
      <c r="K1305" s="161"/>
    </row>
    <row r="1306" spans="1:11" ht="12.75">
      <c r="A1306" s="31"/>
      <c r="B1306" s="31"/>
      <c r="C1306" s="31"/>
      <c r="D1306" s="434"/>
      <c r="E1306" s="31"/>
      <c r="K1306" s="161"/>
    </row>
    <row r="1307" spans="1:11" ht="12.75">
      <c r="A1307" s="31"/>
      <c r="B1307" s="31"/>
      <c r="C1307" s="31"/>
      <c r="D1307" s="434"/>
      <c r="E1307" s="31"/>
      <c r="K1307" s="161"/>
    </row>
    <row r="1308" spans="1:11" ht="12.75">
      <c r="A1308" s="31"/>
      <c r="B1308" s="31"/>
      <c r="C1308" s="31"/>
      <c r="D1308" s="434"/>
      <c r="E1308" s="31"/>
      <c r="K1308" s="161"/>
    </row>
    <row r="1309" spans="1:11" ht="12.75">
      <c r="A1309" s="31"/>
      <c r="B1309" s="31"/>
      <c r="C1309" s="31"/>
      <c r="D1309" s="434"/>
      <c r="E1309" s="31"/>
      <c r="K1309" s="161"/>
    </row>
    <row r="1310" spans="1:11" ht="12.75">
      <c r="A1310" s="31"/>
      <c r="B1310" s="31"/>
      <c r="C1310" s="31"/>
      <c r="D1310" s="434"/>
      <c r="E1310" s="31"/>
      <c r="K1310" s="161"/>
    </row>
    <row r="1311" spans="1:11" ht="12.75">
      <c r="A1311" s="31"/>
      <c r="B1311" s="31"/>
      <c r="C1311" s="31"/>
      <c r="D1311" s="434"/>
      <c r="E1311" s="31"/>
      <c r="K1311" s="161"/>
    </row>
    <row r="1312" spans="1:11" ht="12.75">
      <c r="A1312" s="31"/>
      <c r="B1312" s="31"/>
      <c r="C1312" s="31"/>
      <c r="D1312" s="434"/>
      <c r="E1312" s="31"/>
      <c r="K1312" s="161"/>
    </row>
    <row r="1313" spans="1:11" ht="12.75">
      <c r="A1313" s="31"/>
      <c r="B1313" s="31"/>
      <c r="C1313" s="31"/>
      <c r="D1313" s="434"/>
      <c r="E1313" s="31"/>
      <c r="K1313" s="161"/>
    </row>
    <row r="1314" spans="1:11" ht="12.75">
      <c r="A1314" s="31"/>
      <c r="B1314" s="31"/>
      <c r="C1314" s="31"/>
      <c r="D1314" s="434"/>
      <c r="E1314" s="31"/>
      <c r="K1314" s="161"/>
    </row>
    <row r="1315" spans="1:11" ht="12.75">
      <c r="A1315" s="31"/>
      <c r="B1315" s="31"/>
      <c r="C1315" s="31"/>
      <c r="D1315" s="434"/>
      <c r="E1315" s="31"/>
      <c r="K1315" s="161"/>
    </row>
    <row r="1316" spans="1:11" ht="12.75">
      <c r="A1316" s="31"/>
      <c r="B1316" s="31"/>
      <c r="C1316" s="31"/>
      <c r="D1316" s="434"/>
      <c r="E1316" s="31"/>
      <c r="K1316" s="161"/>
    </row>
    <row r="1317" spans="1:11" ht="12.75">
      <c r="A1317" s="31"/>
      <c r="B1317" s="31"/>
      <c r="C1317" s="31"/>
      <c r="D1317" s="434"/>
      <c r="E1317" s="31"/>
      <c r="K1317" s="161"/>
    </row>
    <row r="1318" spans="1:11" ht="12.75">
      <c r="A1318" s="31"/>
      <c r="B1318" s="31"/>
      <c r="C1318" s="31"/>
      <c r="D1318" s="434"/>
      <c r="E1318" s="31"/>
      <c r="K1318" s="161"/>
    </row>
    <row r="1319" spans="1:11" ht="12.75">
      <c r="A1319" s="31"/>
      <c r="B1319" s="31"/>
      <c r="C1319" s="31"/>
      <c r="D1319" s="434"/>
      <c r="E1319" s="31"/>
      <c r="K1319" s="161"/>
    </row>
    <row r="1320" spans="1:11" ht="12.75">
      <c r="A1320" s="31"/>
      <c r="B1320" s="31"/>
      <c r="C1320" s="31"/>
      <c r="D1320" s="434"/>
      <c r="E1320" s="31"/>
      <c r="K1320" s="161"/>
    </row>
    <row r="1321" spans="1:11" ht="12.75">
      <c r="A1321" s="31"/>
      <c r="B1321" s="31"/>
      <c r="C1321" s="31"/>
      <c r="D1321" s="434"/>
      <c r="E1321" s="31"/>
      <c r="K1321" s="161"/>
    </row>
    <row r="1322" spans="1:11" ht="12.75">
      <c r="A1322" s="31"/>
      <c r="B1322" s="31"/>
      <c r="C1322" s="31"/>
      <c r="D1322" s="434"/>
      <c r="E1322" s="31"/>
      <c r="K1322" s="161"/>
    </row>
    <row r="1323" spans="1:11" ht="12.75">
      <c r="A1323" s="31"/>
      <c r="B1323" s="31"/>
      <c r="C1323" s="31"/>
      <c r="D1323" s="434"/>
      <c r="E1323" s="31"/>
      <c r="K1323" s="161"/>
    </row>
    <row r="1324" spans="1:11" ht="12.75">
      <c r="A1324" s="31"/>
      <c r="B1324" s="31"/>
      <c r="C1324" s="31"/>
      <c r="D1324" s="434"/>
      <c r="E1324" s="31"/>
      <c r="K1324" s="161"/>
    </row>
    <row r="1325" spans="1:11" ht="12.75">
      <c r="A1325" s="31"/>
      <c r="B1325" s="31"/>
      <c r="C1325" s="31"/>
      <c r="D1325" s="434"/>
      <c r="E1325" s="31"/>
      <c r="K1325" s="161"/>
    </row>
    <row r="1326" spans="1:11" ht="12.75">
      <c r="A1326" s="31"/>
      <c r="B1326" s="31"/>
      <c r="C1326" s="31"/>
      <c r="D1326" s="434"/>
      <c r="E1326" s="31"/>
      <c r="K1326" s="161"/>
    </row>
    <row r="1327" spans="1:11" ht="12.75">
      <c r="A1327" s="31"/>
      <c r="B1327" s="31"/>
      <c r="C1327" s="31"/>
      <c r="D1327" s="434"/>
      <c r="E1327" s="31"/>
      <c r="K1327" s="161"/>
    </row>
    <row r="1328" spans="1:11" ht="12.75">
      <c r="A1328" s="31"/>
      <c r="B1328" s="31"/>
      <c r="C1328" s="31"/>
      <c r="D1328" s="434"/>
      <c r="E1328" s="31"/>
      <c r="K1328" s="161"/>
    </row>
    <row r="1329" spans="1:11" ht="12.75">
      <c r="A1329" s="31"/>
      <c r="B1329" s="31"/>
      <c r="C1329" s="31"/>
      <c r="D1329" s="434"/>
      <c r="E1329" s="31"/>
      <c r="K1329" s="161"/>
    </row>
    <row r="1330" spans="1:11" ht="12.75">
      <c r="A1330" s="31"/>
      <c r="B1330" s="31"/>
      <c r="C1330" s="31"/>
      <c r="D1330" s="434"/>
      <c r="E1330" s="31"/>
      <c r="K1330" s="161"/>
    </row>
    <row r="1331" spans="1:11" ht="12.75">
      <c r="A1331" s="31"/>
      <c r="B1331" s="31"/>
      <c r="C1331" s="31"/>
      <c r="D1331" s="434"/>
      <c r="E1331" s="31"/>
      <c r="K1331" s="161"/>
    </row>
    <row r="1332" spans="1:11" ht="12.75">
      <c r="A1332" s="31"/>
      <c r="B1332" s="31"/>
      <c r="C1332" s="31"/>
      <c r="D1332" s="434"/>
      <c r="E1332" s="31"/>
      <c r="K1332" s="161"/>
    </row>
    <row r="1333" spans="1:11" ht="12.75">
      <c r="A1333" s="31"/>
      <c r="B1333" s="31"/>
      <c r="C1333" s="31"/>
      <c r="D1333" s="434"/>
      <c r="E1333" s="31"/>
      <c r="K1333" s="161"/>
    </row>
    <row r="1334" spans="1:11" ht="12.75">
      <c r="A1334" s="31"/>
      <c r="B1334" s="31"/>
      <c r="C1334" s="31"/>
      <c r="D1334" s="434"/>
      <c r="E1334" s="31"/>
      <c r="K1334" s="161"/>
    </row>
    <row r="1335" spans="1:11" ht="12.75">
      <c r="A1335" s="31"/>
      <c r="B1335" s="31"/>
      <c r="C1335" s="31"/>
      <c r="D1335" s="434"/>
      <c r="E1335" s="31"/>
      <c r="K1335" s="161"/>
    </row>
    <row r="1336" spans="1:11" ht="12.75">
      <c r="A1336" s="31"/>
      <c r="B1336" s="31"/>
      <c r="C1336" s="31"/>
      <c r="D1336" s="434"/>
      <c r="E1336" s="31"/>
      <c r="K1336" s="161"/>
    </row>
    <row r="1337" spans="1:11" ht="12.75">
      <c r="A1337" s="31"/>
      <c r="B1337" s="31"/>
      <c r="C1337" s="31"/>
      <c r="D1337" s="434"/>
      <c r="E1337" s="31"/>
      <c r="K1337" s="161"/>
    </row>
    <row r="1338" spans="1:11" ht="12.75">
      <c r="A1338" s="31"/>
      <c r="B1338" s="31"/>
      <c r="C1338" s="31"/>
      <c r="D1338" s="434"/>
      <c r="E1338" s="31"/>
      <c r="K1338" s="161"/>
    </row>
    <row r="1339" spans="1:11" ht="12.75">
      <c r="A1339" s="31"/>
      <c r="B1339" s="31"/>
      <c r="C1339" s="31"/>
      <c r="D1339" s="434"/>
      <c r="E1339" s="31"/>
      <c r="K1339" s="161"/>
    </row>
    <row r="1340" spans="1:11" ht="12.75">
      <c r="A1340" s="31"/>
      <c r="B1340" s="31"/>
      <c r="C1340" s="31"/>
      <c r="D1340" s="434"/>
      <c r="E1340" s="31"/>
      <c r="K1340" s="161"/>
    </row>
    <row r="1341" spans="1:11" ht="12.75">
      <c r="A1341" s="31"/>
      <c r="B1341" s="31"/>
      <c r="C1341" s="31"/>
      <c r="D1341" s="434"/>
      <c r="E1341" s="31"/>
      <c r="K1341" s="161"/>
    </row>
    <row r="1342" spans="1:11" ht="12.75">
      <c r="A1342" s="31"/>
      <c r="B1342" s="31"/>
      <c r="C1342" s="31"/>
      <c r="D1342" s="434"/>
      <c r="E1342" s="31"/>
      <c r="K1342" s="161"/>
    </row>
    <row r="1343" spans="1:11" ht="12.75">
      <c r="A1343" s="31"/>
      <c r="B1343" s="31"/>
      <c r="C1343" s="31"/>
      <c r="D1343" s="434"/>
      <c r="E1343" s="31"/>
      <c r="K1343" s="161"/>
    </row>
    <row r="1344" spans="1:11" ht="12.75">
      <c r="A1344" s="31"/>
      <c r="B1344" s="31"/>
      <c r="C1344" s="31"/>
      <c r="D1344" s="434"/>
      <c r="E1344" s="31"/>
      <c r="K1344" s="161"/>
    </row>
    <row r="1345" spans="1:11" ht="12.75">
      <c r="A1345" s="31"/>
      <c r="B1345" s="31"/>
      <c r="C1345" s="31"/>
      <c r="D1345" s="434"/>
      <c r="E1345" s="31"/>
      <c r="K1345" s="161"/>
    </row>
    <row r="1346" spans="1:11" ht="12.75">
      <c r="A1346" s="31"/>
      <c r="B1346" s="31"/>
      <c r="C1346" s="31"/>
      <c r="D1346" s="434"/>
      <c r="E1346" s="31"/>
      <c r="K1346" s="161"/>
    </row>
    <row r="1347" spans="1:11" ht="12.75">
      <c r="A1347" s="31"/>
      <c r="B1347" s="31"/>
      <c r="C1347" s="31"/>
      <c r="D1347" s="434"/>
      <c r="E1347" s="31"/>
      <c r="K1347" s="161"/>
    </row>
    <row r="1348" spans="1:11" ht="12.75">
      <c r="A1348" s="31"/>
      <c r="B1348" s="31"/>
      <c r="C1348" s="31"/>
      <c r="D1348" s="434"/>
      <c r="E1348" s="31"/>
      <c r="K1348" s="161"/>
    </row>
    <row r="1349" spans="1:11" ht="12.75">
      <c r="A1349" s="31"/>
      <c r="B1349" s="31"/>
      <c r="C1349" s="31"/>
      <c r="D1349" s="434"/>
      <c r="E1349" s="31"/>
      <c r="K1349" s="161"/>
    </row>
    <row r="1350" spans="1:11" ht="12.75">
      <c r="A1350" s="31"/>
      <c r="B1350" s="31"/>
      <c r="C1350" s="31"/>
      <c r="D1350" s="434"/>
      <c r="E1350" s="31"/>
      <c r="K1350" s="161"/>
    </row>
    <row r="1351" spans="1:11" ht="12.75">
      <c r="A1351" s="31"/>
      <c r="B1351" s="31"/>
      <c r="C1351" s="31"/>
      <c r="D1351" s="434"/>
      <c r="E1351" s="31"/>
      <c r="K1351" s="161"/>
    </row>
    <row r="1352" spans="1:11" ht="12.75">
      <c r="A1352" s="31"/>
      <c r="B1352" s="31"/>
      <c r="C1352" s="31"/>
      <c r="D1352" s="434"/>
      <c r="E1352" s="31"/>
      <c r="K1352" s="161"/>
    </row>
    <row r="1353" spans="1:11" ht="12.75">
      <c r="A1353" s="31"/>
      <c r="B1353" s="31"/>
      <c r="C1353" s="31"/>
      <c r="D1353" s="434"/>
      <c r="E1353" s="31"/>
      <c r="K1353" s="161"/>
    </row>
    <row r="1354" spans="1:11" ht="12.75">
      <c r="A1354" s="31"/>
      <c r="B1354" s="31"/>
      <c r="C1354" s="31"/>
      <c r="D1354" s="434"/>
      <c r="E1354" s="31"/>
      <c r="K1354" s="161"/>
    </row>
    <row r="1355" spans="1:11" ht="12.75">
      <c r="A1355" s="31"/>
      <c r="B1355" s="31"/>
      <c r="C1355" s="31"/>
      <c r="D1355" s="434"/>
      <c r="E1355" s="31"/>
      <c r="K1355" s="161"/>
    </row>
    <row r="1356" spans="1:11" ht="12.75">
      <c r="A1356" s="31"/>
      <c r="B1356" s="31"/>
      <c r="C1356" s="31"/>
      <c r="D1356" s="434"/>
      <c r="E1356" s="31"/>
      <c r="K1356" s="161"/>
    </row>
    <row r="1357" spans="1:11" ht="12.75">
      <c r="A1357" s="31"/>
      <c r="B1357" s="31"/>
      <c r="C1357" s="31"/>
      <c r="D1357" s="434"/>
      <c r="E1357" s="31"/>
      <c r="K1357" s="161"/>
    </row>
    <row r="1358" spans="1:11" ht="12.75">
      <c r="A1358" s="31"/>
      <c r="B1358" s="31"/>
      <c r="C1358" s="31"/>
      <c r="D1358" s="434"/>
      <c r="E1358" s="31"/>
      <c r="K1358" s="161"/>
    </row>
    <row r="1359" spans="1:11" ht="12.75">
      <c r="A1359" s="31"/>
      <c r="B1359" s="31"/>
      <c r="C1359" s="31"/>
      <c r="D1359" s="434"/>
      <c r="E1359" s="31"/>
      <c r="K1359" s="161"/>
    </row>
    <row r="1360" spans="1:11" ht="12.75">
      <c r="A1360" s="31"/>
      <c r="B1360" s="31"/>
      <c r="C1360" s="31"/>
      <c r="D1360" s="434"/>
      <c r="E1360" s="31"/>
      <c r="K1360" s="161"/>
    </row>
    <row r="1361" spans="1:11" ht="12.75">
      <c r="A1361" s="31"/>
      <c r="B1361" s="31"/>
      <c r="C1361" s="31"/>
      <c r="D1361" s="434"/>
      <c r="E1361" s="31"/>
      <c r="K1361" s="161"/>
    </row>
    <row r="1362" spans="1:11" ht="12.75">
      <c r="A1362" s="31"/>
      <c r="B1362" s="31"/>
      <c r="C1362" s="31"/>
      <c r="D1362" s="434"/>
      <c r="E1362" s="31"/>
      <c r="K1362" s="161"/>
    </row>
    <row r="1363" spans="1:11" ht="12.75">
      <c r="A1363" s="31"/>
      <c r="B1363" s="31"/>
      <c r="C1363" s="31"/>
      <c r="D1363" s="434"/>
      <c r="E1363" s="31"/>
      <c r="K1363" s="161"/>
    </row>
    <row r="1364" spans="1:11" ht="12.75">
      <c r="A1364" s="31"/>
      <c r="B1364" s="31"/>
      <c r="C1364" s="31"/>
      <c r="D1364" s="434"/>
      <c r="E1364" s="31"/>
      <c r="K1364" s="161"/>
    </row>
    <row r="1365" spans="1:11" ht="12.75">
      <c r="A1365" s="31"/>
      <c r="B1365" s="31"/>
      <c r="C1365" s="31"/>
      <c r="D1365" s="434"/>
      <c r="E1365" s="31"/>
      <c r="K1365" s="161"/>
    </row>
    <row r="1366" spans="1:11" ht="12.75">
      <c r="A1366" s="31"/>
      <c r="B1366" s="31"/>
      <c r="C1366" s="31"/>
      <c r="D1366" s="434"/>
      <c r="E1366" s="31"/>
      <c r="K1366" s="161"/>
    </row>
    <row r="1367" spans="1:11" ht="12.75">
      <c r="A1367" s="31"/>
      <c r="B1367" s="31"/>
      <c r="C1367" s="31"/>
      <c r="D1367" s="434"/>
      <c r="E1367" s="31"/>
      <c r="K1367" s="161"/>
    </row>
    <row r="1368" spans="1:11" ht="12.75">
      <c r="A1368" s="31"/>
      <c r="B1368" s="31"/>
      <c r="C1368" s="31"/>
      <c r="D1368" s="434"/>
      <c r="E1368" s="31"/>
      <c r="K1368" s="161"/>
    </row>
    <row r="1369" spans="1:11" ht="12.75">
      <c r="A1369" s="31"/>
      <c r="B1369" s="31"/>
      <c r="C1369" s="31"/>
      <c r="D1369" s="434"/>
      <c r="E1369" s="31"/>
      <c r="K1369" s="161"/>
    </row>
    <row r="1370" spans="1:11" ht="12.75">
      <c r="A1370" s="31"/>
      <c r="B1370" s="31"/>
      <c r="C1370" s="31"/>
      <c r="D1370" s="434"/>
      <c r="E1370" s="31"/>
      <c r="K1370" s="161"/>
    </row>
    <row r="1371" spans="1:11" ht="12.75">
      <c r="A1371" s="31"/>
      <c r="B1371" s="31"/>
      <c r="C1371" s="31"/>
      <c r="D1371" s="434"/>
      <c r="E1371" s="31"/>
      <c r="K1371" s="161"/>
    </row>
    <row r="1372" spans="1:11" ht="12.75">
      <c r="A1372" s="31"/>
      <c r="B1372" s="31"/>
      <c r="C1372" s="31"/>
      <c r="D1372" s="434"/>
      <c r="E1372" s="31"/>
      <c r="K1372" s="161"/>
    </row>
    <row r="1373" spans="1:11" ht="12.75">
      <c r="A1373" s="31"/>
      <c r="B1373" s="31"/>
      <c r="C1373" s="31"/>
      <c r="D1373" s="434"/>
      <c r="E1373" s="31"/>
      <c r="K1373" s="161"/>
    </row>
    <row r="1374" spans="1:11" ht="12.75">
      <c r="A1374" s="31"/>
      <c r="B1374" s="31"/>
      <c r="C1374" s="31"/>
      <c r="D1374" s="434"/>
      <c r="E1374" s="31"/>
      <c r="K1374" s="161"/>
    </row>
    <row r="1375" spans="1:11" ht="12.75">
      <c r="A1375" s="31"/>
      <c r="B1375" s="31"/>
      <c r="C1375" s="31"/>
      <c r="D1375" s="434"/>
      <c r="E1375" s="31"/>
      <c r="K1375" s="161"/>
    </row>
    <row r="1376" spans="1:11" ht="12.75">
      <c r="A1376" s="31"/>
      <c r="B1376" s="31"/>
      <c r="C1376" s="31"/>
      <c r="D1376" s="434"/>
      <c r="E1376" s="31"/>
      <c r="K1376" s="161"/>
    </row>
    <row r="1377" spans="1:11" ht="12.75">
      <c r="A1377" s="31"/>
      <c r="B1377" s="31"/>
      <c r="C1377" s="31"/>
      <c r="D1377" s="434"/>
      <c r="E1377" s="31"/>
      <c r="K1377" s="161"/>
    </row>
    <row r="1378" spans="1:11" ht="12.75">
      <c r="A1378" s="31"/>
      <c r="B1378" s="31"/>
      <c r="C1378" s="31"/>
      <c r="D1378" s="434"/>
      <c r="E1378" s="31"/>
      <c r="K1378" s="161"/>
    </row>
    <row r="1379" spans="1:11" ht="12.75">
      <c r="A1379" s="31"/>
      <c r="B1379" s="31"/>
      <c r="C1379" s="31"/>
      <c r="D1379" s="434"/>
      <c r="E1379" s="31"/>
      <c r="K1379" s="161"/>
    </row>
    <row r="1380" spans="1:11" ht="12.75">
      <c r="A1380" s="31"/>
      <c r="B1380" s="31"/>
      <c r="C1380" s="31"/>
      <c r="D1380" s="434"/>
      <c r="E1380" s="31"/>
      <c r="K1380" s="161"/>
    </row>
    <row r="1381" spans="1:11" ht="12.75">
      <c r="A1381" s="31"/>
      <c r="B1381" s="31"/>
      <c r="C1381" s="31"/>
      <c r="D1381" s="434"/>
      <c r="E1381" s="31"/>
      <c r="K1381" s="161"/>
    </row>
    <row r="1382" spans="1:11" ht="12.75">
      <c r="A1382" s="31"/>
      <c r="B1382" s="31"/>
      <c r="C1382" s="31"/>
      <c r="D1382" s="434"/>
      <c r="E1382" s="31"/>
      <c r="K1382" s="161"/>
    </row>
    <row r="1383" spans="1:11" ht="12.75">
      <c r="A1383" s="31"/>
      <c r="B1383" s="31"/>
      <c r="C1383" s="31"/>
      <c r="D1383" s="434"/>
      <c r="E1383" s="31"/>
      <c r="K1383" s="161"/>
    </row>
    <row r="1384" spans="1:11" ht="12.75">
      <c r="A1384" s="31"/>
      <c r="B1384" s="31"/>
      <c r="C1384" s="31"/>
      <c r="D1384" s="434"/>
      <c r="E1384" s="31"/>
      <c r="K1384" s="161"/>
    </row>
    <row r="1385" spans="1:11" ht="12.75">
      <c r="A1385" s="31"/>
      <c r="B1385" s="31"/>
      <c r="C1385" s="31"/>
      <c r="D1385" s="434"/>
      <c r="E1385" s="31"/>
      <c r="K1385" s="161"/>
    </row>
    <row r="1386" spans="1:11" ht="12.75">
      <c r="A1386" s="31"/>
      <c r="B1386" s="31"/>
      <c r="C1386" s="31"/>
      <c r="D1386" s="434"/>
      <c r="E1386" s="31"/>
      <c r="K1386" s="161"/>
    </row>
    <row r="1387" spans="1:11" ht="12.75">
      <c r="A1387" s="31"/>
      <c r="B1387" s="31"/>
      <c r="C1387" s="31"/>
      <c r="D1387" s="434"/>
      <c r="E1387" s="31"/>
      <c r="K1387" s="161"/>
    </row>
    <row r="1388" spans="1:11" ht="12.75">
      <c r="A1388" s="31"/>
      <c r="B1388" s="31"/>
      <c r="C1388" s="31"/>
      <c r="D1388" s="434"/>
      <c r="E1388" s="31"/>
      <c r="K1388" s="161"/>
    </row>
    <row r="1389" spans="1:11" ht="12.75">
      <c r="A1389" s="31"/>
      <c r="B1389" s="31"/>
      <c r="C1389" s="31"/>
      <c r="D1389" s="434"/>
      <c r="E1389" s="31"/>
      <c r="K1389" s="161"/>
    </row>
    <row r="1390" spans="1:11" ht="12.75">
      <c r="A1390" s="31"/>
      <c r="B1390" s="31"/>
      <c r="C1390" s="31"/>
      <c r="D1390" s="434"/>
      <c r="E1390" s="31"/>
      <c r="K1390" s="161"/>
    </row>
    <row r="1391" spans="1:11" ht="12.75">
      <c r="A1391" s="31"/>
      <c r="B1391" s="31"/>
      <c r="C1391" s="31"/>
      <c r="D1391" s="434"/>
      <c r="E1391" s="31"/>
      <c r="K1391" s="161"/>
    </row>
    <row r="1392" spans="1:11" ht="12.75">
      <c r="A1392" s="31"/>
      <c r="B1392" s="31"/>
      <c r="C1392" s="31"/>
      <c r="D1392" s="434"/>
      <c r="E1392" s="31"/>
      <c r="K1392" s="161"/>
    </row>
    <row r="1393" spans="1:11" ht="12.75">
      <c r="A1393" s="31"/>
      <c r="B1393" s="31"/>
      <c r="C1393" s="31"/>
      <c r="D1393" s="434"/>
      <c r="E1393" s="31"/>
      <c r="K1393" s="161"/>
    </row>
    <row r="1394" spans="1:11" ht="12.75">
      <c r="A1394" s="31"/>
      <c r="B1394" s="31"/>
      <c r="C1394" s="31"/>
      <c r="D1394" s="434"/>
      <c r="E1394" s="31"/>
      <c r="K1394" s="161"/>
    </row>
    <row r="1395" spans="1:11" ht="12.75">
      <c r="A1395" s="31"/>
      <c r="B1395" s="31"/>
      <c r="C1395" s="31"/>
      <c r="D1395" s="434"/>
      <c r="E1395" s="31"/>
      <c r="K1395" s="161"/>
    </row>
    <row r="1396" ht="12.75">
      <c r="K1396" s="161"/>
    </row>
    <row r="1397" ht="12.75">
      <c r="K1397" s="161"/>
    </row>
    <row r="1398" ht="12.75">
      <c r="K1398" s="161"/>
    </row>
    <row r="1399" ht="12.75">
      <c r="K1399" s="161"/>
    </row>
    <row r="1400" ht="12.75">
      <c r="K1400" s="161"/>
    </row>
    <row r="1401" ht="12.75">
      <c r="K1401" s="161"/>
    </row>
    <row r="1402" ht="12.75">
      <c r="K1402" s="161"/>
    </row>
    <row r="1403" ht="12.75">
      <c r="K1403" s="161"/>
    </row>
    <row r="1404" ht="12.75">
      <c r="K1404" s="161"/>
    </row>
    <row r="1405" ht="12.75">
      <c r="K1405" s="161"/>
    </row>
    <row r="1406" ht="12.75">
      <c r="K1406" s="161"/>
    </row>
    <row r="1407" ht="12.75">
      <c r="K1407" s="161"/>
    </row>
    <row r="1408" ht="12.75">
      <c r="K1408" s="161"/>
    </row>
    <row r="1409" ht="12.75">
      <c r="K1409" s="161"/>
    </row>
    <row r="1410" ht="12.75">
      <c r="K1410" s="161"/>
    </row>
    <row r="1411" ht="12.75">
      <c r="K1411" s="161"/>
    </row>
    <row r="1412" ht="12.75">
      <c r="K1412" s="161"/>
    </row>
    <row r="1413" ht="12.75">
      <c r="K1413" s="161"/>
    </row>
    <row r="1414" ht="12.75">
      <c r="K1414" s="161"/>
    </row>
    <row r="1415" ht="12.75">
      <c r="K1415" s="161"/>
    </row>
    <row r="1416" ht="12.75">
      <c r="K1416" s="161"/>
    </row>
    <row r="1417" ht="12.75">
      <c r="K1417" s="161"/>
    </row>
    <row r="1418" ht="12.75">
      <c r="K1418" s="161"/>
    </row>
    <row r="1419" ht="12.75">
      <c r="K1419" s="161"/>
    </row>
    <row r="1420" ht="12.75">
      <c r="K1420" s="161"/>
    </row>
    <row r="1421" ht="12.75">
      <c r="K1421" s="161"/>
    </row>
    <row r="1422" ht="12.75">
      <c r="K1422" s="161"/>
    </row>
    <row r="1423" ht="12.75">
      <c r="K1423" s="161"/>
    </row>
    <row r="1424" ht="12.75">
      <c r="K1424" s="161"/>
    </row>
    <row r="1425" ht="12.75">
      <c r="K1425" s="161"/>
    </row>
    <row r="1426" ht="12.75">
      <c r="K1426" s="161"/>
    </row>
    <row r="1427" ht="12.75">
      <c r="K1427" s="161"/>
    </row>
    <row r="1428" ht="12.75">
      <c r="K1428" s="161"/>
    </row>
    <row r="1429" ht="12.75">
      <c r="K1429" s="161"/>
    </row>
    <row r="1430" ht="12.75">
      <c r="K1430" s="161"/>
    </row>
    <row r="1431" ht="12.75">
      <c r="K1431" s="161"/>
    </row>
    <row r="1432" ht="12.75">
      <c r="K1432" s="161"/>
    </row>
    <row r="1433" ht="12.75">
      <c r="K1433" s="161"/>
    </row>
    <row r="1434" ht="12.75">
      <c r="K1434" s="161"/>
    </row>
    <row r="1435" ht="12.75">
      <c r="K1435" s="161"/>
    </row>
    <row r="1436" ht="12.75">
      <c r="K1436" s="161"/>
    </row>
    <row r="1437" ht="12.75">
      <c r="K1437" s="161"/>
    </row>
    <row r="1438" ht="12.75">
      <c r="K1438" s="161"/>
    </row>
    <row r="1439" ht="12.75">
      <c r="K1439" s="161"/>
    </row>
    <row r="1440" ht="12.75">
      <c r="K1440" s="161"/>
    </row>
    <row r="1441" ht="12.75">
      <c r="K1441" s="161"/>
    </row>
    <row r="1442" ht="12.75">
      <c r="K1442" s="161"/>
    </row>
    <row r="1443" ht="12.75">
      <c r="K1443" s="161"/>
    </row>
    <row r="1444" ht="12.75">
      <c r="K1444" s="161"/>
    </row>
    <row r="1445" ht="12.75">
      <c r="K1445" s="161"/>
    </row>
    <row r="1446" ht="12.75">
      <c r="K1446" s="161"/>
    </row>
    <row r="1447" ht="12.75">
      <c r="K1447" s="161"/>
    </row>
    <row r="1448" ht="12.75">
      <c r="K1448" s="161"/>
    </row>
    <row r="1449" ht="12.75">
      <c r="K1449" s="161"/>
    </row>
    <row r="1450" ht="12.75">
      <c r="K1450" s="161"/>
    </row>
    <row r="1451" ht="12.75">
      <c r="K1451" s="161"/>
    </row>
    <row r="1452" ht="12.75">
      <c r="K1452" s="161"/>
    </row>
    <row r="1453" ht="12.75">
      <c r="K1453" s="161"/>
    </row>
    <row r="1454" ht="12.75">
      <c r="K1454" s="161"/>
    </row>
    <row r="1455" ht="12.75">
      <c r="K1455" s="161"/>
    </row>
    <row r="1456" ht="12.75">
      <c r="K1456" s="161"/>
    </row>
    <row r="1457" ht="12.75">
      <c r="K1457" s="161"/>
    </row>
    <row r="1458" ht="12.75">
      <c r="K1458" s="161"/>
    </row>
    <row r="1459" ht="12.75">
      <c r="K1459" s="161"/>
    </row>
    <row r="1460" ht="12.75">
      <c r="K1460" s="161"/>
    </row>
    <row r="1461" ht="12.75">
      <c r="K1461" s="161"/>
    </row>
    <row r="1462" ht="12.75">
      <c r="K1462" s="161"/>
    </row>
    <row r="1463" ht="12.75">
      <c r="K1463" s="161"/>
    </row>
    <row r="1464" ht="12.75">
      <c r="K1464" s="161"/>
    </row>
    <row r="1465" ht="12.75">
      <c r="K1465" s="161"/>
    </row>
    <row r="1466" ht="12.75">
      <c r="K1466" s="161"/>
    </row>
    <row r="1467" ht="12.75">
      <c r="K1467" s="161"/>
    </row>
    <row r="1468" ht="12.75">
      <c r="K1468" s="161"/>
    </row>
    <row r="1469" ht="12.75">
      <c r="K1469" s="161"/>
    </row>
    <row r="1470" ht="12.75">
      <c r="K1470" s="161"/>
    </row>
    <row r="1471" ht="12.75">
      <c r="K1471" s="161"/>
    </row>
    <row r="1472" ht="12.75">
      <c r="K1472" s="161"/>
    </row>
    <row r="1473" ht="12.75">
      <c r="K1473" s="161"/>
    </row>
    <row r="1474" ht="12.75">
      <c r="K1474" s="161"/>
    </row>
    <row r="1475" ht="12.75">
      <c r="K1475" s="161"/>
    </row>
    <row r="1476" ht="12.75">
      <c r="K1476" s="161"/>
    </row>
    <row r="1477" ht="12.75">
      <c r="K1477" s="161"/>
    </row>
    <row r="1478" ht="12.75">
      <c r="K1478" s="161"/>
    </row>
    <row r="1479" ht="12.75">
      <c r="K1479" s="161"/>
    </row>
    <row r="1480" ht="12.75">
      <c r="K1480" s="161"/>
    </row>
    <row r="1481" ht="12.75">
      <c r="K1481" s="161"/>
    </row>
    <row r="1482" ht="12.75">
      <c r="K1482" s="161"/>
    </row>
    <row r="1483" ht="12.75">
      <c r="K1483" s="161"/>
    </row>
    <row r="1484" ht="12.75">
      <c r="K1484" s="161"/>
    </row>
    <row r="1485" ht="12.75">
      <c r="K1485" s="161"/>
    </row>
    <row r="1486" ht="12.75">
      <c r="K1486" s="161"/>
    </row>
    <row r="1487" ht="12.75">
      <c r="K1487" s="161"/>
    </row>
    <row r="1488" ht="12.75">
      <c r="K1488" s="161"/>
    </row>
    <row r="1489" ht="12.75">
      <c r="K1489" s="161"/>
    </row>
    <row r="1490" ht="12.75">
      <c r="K1490" s="161"/>
    </row>
    <row r="1491" ht="12.75">
      <c r="K1491" s="161"/>
    </row>
    <row r="1492" ht="12.75">
      <c r="K1492" s="161"/>
    </row>
    <row r="1493" ht="12.75">
      <c r="K1493" s="161"/>
    </row>
    <row r="1494" ht="12.75">
      <c r="K1494" s="161"/>
    </row>
    <row r="1495" ht="12.75">
      <c r="K1495" s="161"/>
    </row>
    <row r="1496" ht="12.75">
      <c r="K1496" s="161"/>
    </row>
    <row r="1497" ht="12.75">
      <c r="K1497" s="161"/>
    </row>
    <row r="1498" ht="12.75">
      <c r="K1498" s="161"/>
    </row>
    <row r="1499" ht="12.75">
      <c r="K1499" s="161"/>
    </row>
    <row r="1500" ht="12.75">
      <c r="K1500" s="161"/>
    </row>
    <row r="1501" ht="12.75">
      <c r="K1501" s="161"/>
    </row>
    <row r="1502" ht="12.75">
      <c r="K1502" s="161"/>
    </row>
    <row r="1503" ht="12.75">
      <c r="K1503" s="161"/>
    </row>
    <row r="1504" ht="12.75">
      <c r="K1504" s="161"/>
    </row>
    <row r="1505" ht="12.75">
      <c r="K1505" s="161"/>
    </row>
    <row r="1506" ht="12.75">
      <c r="K1506" s="161"/>
    </row>
    <row r="1507" ht="12.75">
      <c r="K1507" s="161"/>
    </row>
    <row r="1508" ht="12.75">
      <c r="K1508" s="161"/>
    </row>
    <row r="1509" ht="12.75">
      <c r="K1509" s="161"/>
    </row>
    <row r="1510" ht="12.75">
      <c r="K1510" s="161"/>
    </row>
    <row r="1511" ht="12.75">
      <c r="K1511" s="161"/>
    </row>
    <row r="1512" ht="12.75">
      <c r="K1512" s="161"/>
    </row>
    <row r="1513" ht="12.75">
      <c r="K1513" s="161"/>
    </row>
    <row r="1514" ht="12.75">
      <c r="K1514" s="161"/>
    </row>
    <row r="1515" ht="12.75">
      <c r="K1515" s="161"/>
    </row>
    <row r="1516" ht="12.75">
      <c r="K1516" s="161"/>
    </row>
    <row r="1517" ht="12.75">
      <c r="K1517" s="161"/>
    </row>
    <row r="1518" ht="12.75">
      <c r="K1518" s="161"/>
    </row>
    <row r="1519" ht="12.75">
      <c r="K1519" s="161"/>
    </row>
    <row r="1520" ht="12.75">
      <c r="K1520" s="161"/>
    </row>
    <row r="1521" ht="12.75">
      <c r="K1521" s="161"/>
    </row>
    <row r="1522" ht="12.75">
      <c r="K1522" s="161"/>
    </row>
    <row r="1523" ht="12.75">
      <c r="K1523" s="161"/>
    </row>
    <row r="1524" ht="12.75">
      <c r="K1524" s="161"/>
    </row>
    <row r="1525" ht="12.75">
      <c r="K1525" s="161"/>
    </row>
    <row r="1526" ht="12.75">
      <c r="K1526" s="161"/>
    </row>
    <row r="1527" ht="12.75">
      <c r="K1527" s="161"/>
    </row>
    <row r="1528" ht="12.75">
      <c r="K1528" s="161"/>
    </row>
    <row r="1529" ht="12.75">
      <c r="K1529" s="161"/>
    </row>
    <row r="1530" ht="12.75">
      <c r="K1530" s="161"/>
    </row>
    <row r="1531" ht="12.75">
      <c r="K1531" s="161"/>
    </row>
    <row r="1532" ht="12.75">
      <c r="K1532" s="161"/>
    </row>
    <row r="1533" ht="12.75">
      <c r="K1533" s="161"/>
    </row>
    <row r="1534" ht="12.75">
      <c r="K1534" s="161"/>
    </row>
    <row r="1535" ht="12.75">
      <c r="K1535" s="161"/>
    </row>
    <row r="1536" ht="12.75">
      <c r="K1536" s="161"/>
    </row>
    <row r="1537" ht="12.75">
      <c r="K1537" s="161"/>
    </row>
    <row r="1538" ht="12.75">
      <c r="K1538" s="161"/>
    </row>
    <row r="1539" ht="12.75">
      <c r="K1539" s="161"/>
    </row>
    <row r="1540" ht="12.75">
      <c r="K1540" s="161"/>
    </row>
    <row r="1541" ht="12.75">
      <c r="K1541" s="161"/>
    </row>
    <row r="1542" ht="12.75">
      <c r="K1542" s="161"/>
    </row>
    <row r="1543" ht="12.75">
      <c r="K1543" s="161"/>
    </row>
    <row r="1544" ht="12.75">
      <c r="K1544" s="161"/>
    </row>
    <row r="1545" ht="12.75">
      <c r="K1545" s="161"/>
    </row>
    <row r="1546" ht="12.75">
      <c r="K1546" s="161"/>
    </row>
    <row r="1547" ht="12.75">
      <c r="K1547" s="161"/>
    </row>
    <row r="1548" ht="12.75">
      <c r="K1548" s="161"/>
    </row>
    <row r="1549" ht="12.75">
      <c r="K1549" s="161"/>
    </row>
    <row r="1550" ht="12.75">
      <c r="K1550" s="161"/>
    </row>
    <row r="1551" ht="12.75">
      <c r="K1551" s="161"/>
    </row>
    <row r="1552" ht="12.75">
      <c r="K1552" s="161"/>
    </row>
    <row r="1553" ht="12.75">
      <c r="K1553" s="161"/>
    </row>
    <row r="1554" ht="12.75">
      <c r="K1554" s="161"/>
    </row>
    <row r="1555" ht="12.75">
      <c r="K1555" s="161"/>
    </row>
    <row r="1556" ht="12.75">
      <c r="K1556" s="161"/>
    </row>
    <row r="1557" ht="12.75">
      <c r="K1557" s="161"/>
    </row>
    <row r="1558" ht="12.75">
      <c r="K1558" s="161"/>
    </row>
    <row r="1559" ht="12.75">
      <c r="K1559" s="161"/>
    </row>
    <row r="1560" ht="12.75">
      <c r="K1560" s="161"/>
    </row>
    <row r="1561" ht="12.75">
      <c r="K1561" s="161"/>
    </row>
    <row r="1562" ht="12.75">
      <c r="K1562" s="161"/>
    </row>
    <row r="1563" ht="12.75">
      <c r="K1563" s="161"/>
    </row>
    <row r="1564" ht="12.75">
      <c r="K1564" s="161"/>
    </row>
    <row r="1565" ht="12.75">
      <c r="K1565" s="161"/>
    </row>
    <row r="1566" ht="12.75">
      <c r="K1566" s="161"/>
    </row>
    <row r="1567" ht="12.75">
      <c r="K1567" s="161"/>
    </row>
    <row r="1568" ht="12.75">
      <c r="K1568" s="161"/>
    </row>
    <row r="1569" ht="12.75">
      <c r="K1569" s="161"/>
    </row>
    <row r="1570" ht="12.75">
      <c r="K1570" s="161"/>
    </row>
    <row r="1571" ht="12.75">
      <c r="K1571" s="161"/>
    </row>
    <row r="1572" ht="12.75">
      <c r="K1572" s="161"/>
    </row>
    <row r="1573" ht="12.75">
      <c r="K1573" s="161"/>
    </row>
    <row r="1574" ht="12.75">
      <c r="K1574" s="161"/>
    </row>
    <row r="1575" ht="12.75">
      <c r="K1575" s="161"/>
    </row>
    <row r="1576" ht="12.75">
      <c r="K1576" s="161"/>
    </row>
    <row r="1577" ht="12.75">
      <c r="K1577" s="161"/>
    </row>
    <row r="1578" ht="12.75">
      <c r="K1578" s="161"/>
    </row>
    <row r="1579" ht="12.75">
      <c r="K1579" s="161"/>
    </row>
    <row r="1580" ht="12.75">
      <c r="K1580" s="161"/>
    </row>
    <row r="1581" ht="12.75">
      <c r="K1581" s="161"/>
    </row>
    <row r="1582" ht="12.75">
      <c r="K1582" s="161"/>
    </row>
    <row r="1583" ht="12.75">
      <c r="K1583" s="161"/>
    </row>
    <row r="1584" ht="12.75">
      <c r="K1584" s="161"/>
    </row>
    <row r="1585" ht="12.75">
      <c r="K1585" s="161"/>
    </row>
    <row r="1586" ht="12.75">
      <c r="K1586" s="161"/>
    </row>
    <row r="1587" ht="12.75">
      <c r="K1587" s="161"/>
    </row>
    <row r="1588" ht="12.75">
      <c r="K1588" s="161"/>
    </row>
    <row r="1589" ht="12.75">
      <c r="K1589" s="161"/>
    </row>
    <row r="1590" ht="12.75">
      <c r="K1590" s="161"/>
    </row>
    <row r="1591" ht="12.75">
      <c r="K1591" s="161"/>
    </row>
    <row r="1592" ht="12.75">
      <c r="K1592" s="161"/>
    </row>
    <row r="1593" ht="12.75">
      <c r="K1593" s="161"/>
    </row>
    <row r="1594" ht="12.75">
      <c r="K1594" s="161"/>
    </row>
    <row r="1595" ht="12.75">
      <c r="K1595" s="161"/>
    </row>
    <row r="1596" ht="12.75">
      <c r="K1596" s="161"/>
    </row>
    <row r="1597" ht="12.75">
      <c r="K1597" s="161"/>
    </row>
    <row r="1598" ht="12.75">
      <c r="K1598" s="161"/>
    </row>
    <row r="1599" ht="12.75">
      <c r="K1599" s="161"/>
    </row>
    <row r="1600" ht="12.75">
      <c r="K1600" s="161"/>
    </row>
    <row r="1601" ht="12.75">
      <c r="K1601" s="161"/>
    </row>
    <row r="1602" ht="12.75">
      <c r="K1602" s="161"/>
    </row>
    <row r="1603" ht="12.75">
      <c r="K1603" s="161"/>
    </row>
    <row r="1604" ht="12.75">
      <c r="K1604" s="161"/>
    </row>
    <row r="1605" ht="12.75">
      <c r="K1605" s="161"/>
    </row>
    <row r="1606" ht="12.75">
      <c r="K1606" s="161"/>
    </row>
    <row r="1607" ht="12.75">
      <c r="K1607" s="161"/>
    </row>
    <row r="1608" ht="12.75">
      <c r="K1608" s="161"/>
    </row>
    <row r="1609" ht="12.75">
      <c r="K1609" s="161"/>
    </row>
    <row r="1610" ht="12.75">
      <c r="K1610" s="161"/>
    </row>
    <row r="1611" ht="12.75">
      <c r="K1611" s="161"/>
    </row>
    <row r="1612" ht="12.75">
      <c r="K1612" s="161"/>
    </row>
    <row r="1613" ht="12.75">
      <c r="K1613" s="161"/>
    </row>
    <row r="1614" ht="12.75">
      <c r="K1614" s="161"/>
    </row>
    <row r="1615" ht="12.75">
      <c r="K1615" s="161"/>
    </row>
    <row r="1616" ht="12.75">
      <c r="K1616" s="161"/>
    </row>
    <row r="1617" ht="12.75">
      <c r="K1617" s="161"/>
    </row>
    <row r="1618" ht="12.75">
      <c r="K1618" s="161"/>
    </row>
    <row r="1619" ht="12.75">
      <c r="K1619" s="161"/>
    </row>
    <row r="1620" ht="12.75">
      <c r="K1620" s="161"/>
    </row>
    <row r="1621" ht="12.75">
      <c r="K1621" s="161"/>
    </row>
    <row r="1622" ht="12.75">
      <c r="K1622" s="161"/>
    </row>
    <row r="1623" ht="12.75">
      <c r="K1623" s="161"/>
    </row>
    <row r="1624" ht="12.75">
      <c r="K1624" s="161"/>
    </row>
    <row r="1625" ht="12.75">
      <c r="K1625" s="161"/>
    </row>
    <row r="1626" ht="12.75">
      <c r="K1626" s="161"/>
    </row>
    <row r="1627" ht="12.75">
      <c r="K1627" s="161"/>
    </row>
    <row r="1628" ht="12.75">
      <c r="K1628" s="161"/>
    </row>
    <row r="1629" ht="12.75">
      <c r="K1629" s="161"/>
    </row>
    <row r="1630" ht="12.75">
      <c r="K1630" s="161"/>
    </row>
    <row r="1631" ht="12.75">
      <c r="K1631" s="161"/>
    </row>
    <row r="1632" ht="12.75">
      <c r="K1632" s="161"/>
    </row>
    <row r="1633" ht="12.75">
      <c r="K1633" s="161"/>
    </row>
    <row r="1634" ht="12.75">
      <c r="K1634" s="161"/>
    </row>
    <row r="1635" ht="12.75">
      <c r="K1635" s="161"/>
    </row>
    <row r="1636" ht="12.75">
      <c r="K1636" s="161"/>
    </row>
    <row r="1637" ht="12.75">
      <c r="K1637" s="161"/>
    </row>
    <row r="1638" ht="12.75">
      <c r="K1638" s="161"/>
    </row>
    <row r="1639" ht="12.75">
      <c r="K1639" s="161"/>
    </row>
    <row r="1640" ht="12.75">
      <c r="K1640" s="161"/>
    </row>
    <row r="1641" ht="12.75">
      <c r="K1641" s="161"/>
    </row>
    <row r="1642" ht="12.75">
      <c r="K1642" s="161"/>
    </row>
    <row r="1643" ht="12.75">
      <c r="K1643" s="161"/>
    </row>
    <row r="1644" ht="12.75">
      <c r="K1644" s="161"/>
    </row>
    <row r="1645" ht="12.75">
      <c r="K1645" s="161"/>
    </row>
    <row r="1646" ht="12.75">
      <c r="K1646" s="161"/>
    </row>
    <row r="1647" ht="12.75">
      <c r="K1647" s="161"/>
    </row>
    <row r="1648" ht="12.75">
      <c r="K1648" s="161"/>
    </row>
    <row r="1649" ht="12.75">
      <c r="K1649" s="161"/>
    </row>
    <row r="1650" ht="12.75">
      <c r="K1650" s="161"/>
    </row>
    <row r="1651" ht="12.75">
      <c r="K1651" s="161"/>
    </row>
    <row r="1652" ht="12.75">
      <c r="K1652" s="161"/>
    </row>
    <row r="1653" ht="12.75">
      <c r="K1653" s="161"/>
    </row>
    <row r="1654" ht="12.75">
      <c r="K1654" s="161"/>
    </row>
    <row r="1655" ht="12.75">
      <c r="K1655" s="161"/>
    </row>
    <row r="1656" ht="12.75">
      <c r="K1656" s="161"/>
    </row>
    <row r="1657" ht="12.75">
      <c r="K1657" s="161"/>
    </row>
    <row r="1658" ht="12.75">
      <c r="K1658" s="161"/>
    </row>
    <row r="1659" ht="12.75">
      <c r="K1659" s="161"/>
    </row>
    <row r="1660" ht="12.75">
      <c r="K1660" s="161"/>
    </row>
    <row r="1661" ht="12.75">
      <c r="K1661" s="161"/>
    </row>
    <row r="1662" ht="12.75">
      <c r="K1662" s="161"/>
    </row>
    <row r="1663" ht="12.75">
      <c r="K1663" s="161"/>
    </row>
    <row r="1664" ht="12.75">
      <c r="K1664" s="161"/>
    </row>
    <row r="1665" ht="12.75">
      <c r="K1665" s="161"/>
    </row>
    <row r="1666" ht="12.75">
      <c r="K1666" s="161"/>
    </row>
    <row r="1667" ht="12.75">
      <c r="K1667" s="161"/>
    </row>
    <row r="1668" ht="12.75">
      <c r="K1668" s="161"/>
    </row>
    <row r="1669" ht="12.75">
      <c r="K1669" s="161"/>
    </row>
    <row r="1670" ht="12.75">
      <c r="K1670" s="161"/>
    </row>
    <row r="1671" ht="12.75">
      <c r="K1671" s="161"/>
    </row>
    <row r="1672" ht="12.75">
      <c r="K1672" s="161"/>
    </row>
    <row r="1673" ht="12.75">
      <c r="K1673" s="161"/>
    </row>
    <row r="1674" ht="12.75">
      <c r="K1674" s="161"/>
    </row>
    <row r="1675" ht="12.75">
      <c r="K1675" s="161"/>
    </row>
    <row r="1676" ht="12.75">
      <c r="K1676" s="161"/>
    </row>
    <row r="1677" ht="12.75">
      <c r="K1677" s="161"/>
    </row>
    <row r="1678" ht="12.75">
      <c r="K1678" s="161"/>
    </row>
    <row r="1679" ht="12.75">
      <c r="K1679" s="161"/>
    </row>
    <row r="1680" ht="12.75">
      <c r="K1680" s="161"/>
    </row>
    <row r="1681" ht="12.75">
      <c r="K1681" s="161"/>
    </row>
    <row r="1682" ht="12.75">
      <c r="K1682" s="161"/>
    </row>
    <row r="1683" ht="12.75">
      <c r="K1683" s="161"/>
    </row>
    <row r="1684" ht="12.75">
      <c r="K1684" s="161"/>
    </row>
    <row r="1685" ht="12.75">
      <c r="K1685" s="161"/>
    </row>
    <row r="1686" ht="12.75">
      <c r="K1686" s="161"/>
    </row>
    <row r="1687" ht="12.75">
      <c r="K1687" s="161"/>
    </row>
    <row r="1688" ht="12.75">
      <c r="K1688" s="161"/>
    </row>
    <row r="1689" ht="12.75">
      <c r="K1689" s="161"/>
    </row>
    <row r="1690" ht="12.75">
      <c r="K1690" s="161"/>
    </row>
    <row r="1691" ht="12.75">
      <c r="K1691" s="161"/>
    </row>
    <row r="1692" ht="12.75">
      <c r="K1692" s="161"/>
    </row>
    <row r="1693" ht="12.75">
      <c r="K1693" s="161"/>
    </row>
    <row r="1694" ht="12.75">
      <c r="K1694" s="161"/>
    </row>
    <row r="1695" ht="12.75">
      <c r="K1695" s="161"/>
    </row>
    <row r="1696" ht="12.75">
      <c r="K1696" s="161"/>
    </row>
    <row r="1697" ht="12.75">
      <c r="K1697" s="161"/>
    </row>
    <row r="1698" ht="12.75">
      <c r="K1698" s="161"/>
    </row>
    <row r="1699" ht="12.75">
      <c r="K1699" s="161"/>
    </row>
    <row r="1700" ht="12.75">
      <c r="K1700" s="161"/>
    </row>
    <row r="1701" ht="12.75">
      <c r="K1701" s="161"/>
    </row>
    <row r="1702" ht="12.75">
      <c r="K1702" s="161"/>
    </row>
    <row r="1703" ht="12.75">
      <c r="K1703" s="161"/>
    </row>
    <row r="1704" ht="12.75">
      <c r="K1704" s="161"/>
    </row>
    <row r="1705" ht="12.75">
      <c r="K1705" s="161"/>
    </row>
    <row r="1706" ht="12.75">
      <c r="K1706" s="161"/>
    </row>
    <row r="1707" ht="12.75">
      <c r="K1707" s="161"/>
    </row>
    <row r="1708" ht="12.75">
      <c r="K1708" s="161"/>
    </row>
    <row r="1709" ht="12.75">
      <c r="K1709" s="161"/>
    </row>
    <row r="1710" ht="12.75">
      <c r="K1710" s="161"/>
    </row>
    <row r="1711" ht="12.75">
      <c r="K1711" s="161"/>
    </row>
    <row r="1712" ht="12.75">
      <c r="K1712" s="161"/>
    </row>
    <row r="1713" ht="12.75">
      <c r="K1713" s="161"/>
    </row>
    <row r="1714" ht="12.75">
      <c r="K1714" s="161"/>
    </row>
    <row r="1715" ht="12.75">
      <c r="K1715" s="161"/>
    </row>
    <row r="1716" ht="12.75">
      <c r="K1716" s="161"/>
    </row>
    <row r="1717" ht="12.75">
      <c r="K1717" s="161"/>
    </row>
    <row r="1718" ht="12.75">
      <c r="K1718" s="161"/>
    </row>
    <row r="1719" ht="12.75">
      <c r="K1719" s="161"/>
    </row>
    <row r="1720" ht="12.75">
      <c r="K1720" s="161"/>
    </row>
    <row r="1721" ht="12.75">
      <c r="K1721" s="161"/>
    </row>
    <row r="1722" ht="12.75">
      <c r="K1722" s="161"/>
    </row>
    <row r="1723" ht="12.75">
      <c r="K1723" s="161"/>
    </row>
    <row r="1724" ht="12.75">
      <c r="K1724" s="161"/>
    </row>
    <row r="1725" ht="12.75">
      <c r="K1725" s="161"/>
    </row>
    <row r="1726" ht="12.75">
      <c r="K1726" s="161"/>
    </row>
    <row r="1727" ht="12.75">
      <c r="K1727" s="161"/>
    </row>
    <row r="1728" ht="12.75">
      <c r="K1728" s="161"/>
    </row>
    <row r="1729" ht="12.75">
      <c r="K1729" s="161"/>
    </row>
    <row r="1730" ht="12.75">
      <c r="K1730" s="161"/>
    </row>
    <row r="1731" ht="12.75">
      <c r="K1731" s="161"/>
    </row>
    <row r="1732" ht="12.75">
      <c r="K1732" s="161"/>
    </row>
    <row r="1733" ht="12.75">
      <c r="K1733" s="161"/>
    </row>
    <row r="1734" ht="12.75">
      <c r="K1734" s="161"/>
    </row>
    <row r="1735" ht="12.75">
      <c r="K1735" s="161"/>
    </row>
    <row r="1736" ht="12.75">
      <c r="K1736" s="161"/>
    </row>
    <row r="1737" ht="12.75">
      <c r="K1737" s="161"/>
    </row>
    <row r="1738" ht="12.75">
      <c r="K1738" s="161"/>
    </row>
    <row r="1739" ht="12.75">
      <c r="K1739" s="161"/>
    </row>
    <row r="1740" ht="12.75">
      <c r="K1740" s="161"/>
    </row>
    <row r="1741" ht="12.75">
      <c r="K1741" s="161"/>
    </row>
    <row r="1742" ht="12.75">
      <c r="K1742" s="161"/>
    </row>
    <row r="1743" ht="12.75">
      <c r="K1743" s="161"/>
    </row>
    <row r="1744" ht="12.75">
      <c r="K1744" s="161"/>
    </row>
    <row r="1745" ht="12.75">
      <c r="K1745" s="161"/>
    </row>
    <row r="1746" ht="12.75">
      <c r="K1746" s="161"/>
    </row>
    <row r="1747" ht="12.75">
      <c r="K1747" s="161"/>
    </row>
    <row r="1748" ht="12.75">
      <c r="K1748" s="161"/>
    </row>
    <row r="1749" ht="12.75">
      <c r="K1749" s="161"/>
    </row>
    <row r="1750" ht="12.75">
      <c r="K1750" s="161"/>
    </row>
    <row r="1751" ht="12.75">
      <c r="K1751" s="161"/>
    </row>
    <row r="1752" ht="12.75">
      <c r="K1752" s="161"/>
    </row>
    <row r="1753" ht="12.75">
      <c r="K1753" s="161"/>
    </row>
    <row r="1754" ht="12.75">
      <c r="K1754" s="161"/>
    </row>
    <row r="1755" ht="12.75">
      <c r="K1755" s="161"/>
    </row>
    <row r="1756" ht="12.75">
      <c r="K1756" s="161"/>
    </row>
    <row r="1757" ht="12.75">
      <c r="K1757" s="161"/>
    </row>
    <row r="1758" ht="12.75">
      <c r="K1758" s="161"/>
    </row>
    <row r="1759" ht="12.75">
      <c r="K1759" s="161"/>
    </row>
    <row r="1760" ht="12.75">
      <c r="K1760" s="161"/>
    </row>
    <row r="1761" ht="12.75">
      <c r="K1761" s="161"/>
    </row>
    <row r="1762" ht="12.75">
      <c r="K1762" s="161"/>
    </row>
    <row r="1763" ht="12.75">
      <c r="K1763" s="161"/>
    </row>
    <row r="1764" ht="12.75">
      <c r="K1764" s="161"/>
    </row>
    <row r="1765" ht="12.75">
      <c r="K1765" s="161"/>
    </row>
    <row r="1766" ht="12.75">
      <c r="K1766" s="161"/>
    </row>
    <row r="1767" ht="12.75">
      <c r="K1767" s="161"/>
    </row>
    <row r="1768" ht="12.75">
      <c r="K1768" s="161"/>
    </row>
    <row r="1769" ht="12.75">
      <c r="K1769" s="161"/>
    </row>
    <row r="1770" ht="12.75">
      <c r="K1770" s="161"/>
    </row>
    <row r="1771" ht="12.75">
      <c r="K1771" s="161"/>
    </row>
    <row r="1772" ht="12.75">
      <c r="K1772" s="161"/>
    </row>
    <row r="1773" ht="12.75">
      <c r="K1773" s="161"/>
    </row>
    <row r="1774" ht="12.75">
      <c r="K1774" s="161"/>
    </row>
    <row r="1775" ht="12.75">
      <c r="K1775" s="161"/>
    </row>
    <row r="1776" ht="12.75">
      <c r="K1776" s="161"/>
    </row>
    <row r="1777" ht="12.75">
      <c r="K1777" s="161"/>
    </row>
    <row r="1778" ht="12.75">
      <c r="K1778" s="161"/>
    </row>
    <row r="1779" ht="12.75">
      <c r="K1779" s="161"/>
    </row>
    <row r="1780" ht="12.75">
      <c r="K1780" s="161"/>
    </row>
    <row r="1781" ht="12.75">
      <c r="K1781" s="161"/>
    </row>
    <row r="1782" ht="12.75">
      <c r="K1782" s="161"/>
    </row>
    <row r="1783" ht="12.75">
      <c r="K1783" s="161"/>
    </row>
    <row r="1784" ht="12.75">
      <c r="K1784" s="161"/>
    </row>
    <row r="1785" ht="12.75">
      <c r="K1785" s="161"/>
    </row>
    <row r="1786" ht="12.75">
      <c r="K1786" s="161"/>
    </row>
    <row r="1787" ht="12.75">
      <c r="K1787" s="161"/>
    </row>
    <row r="1788" ht="12.75">
      <c r="K1788" s="161"/>
    </row>
    <row r="1789" ht="12.75">
      <c r="K1789" s="161"/>
    </row>
    <row r="1790" ht="12.75">
      <c r="K1790" s="161"/>
    </row>
    <row r="1791" ht="12.75">
      <c r="K1791" s="161"/>
    </row>
    <row r="1792" ht="12.75">
      <c r="K1792" s="161"/>
    </row>
    <row r="1793" ht="12.75">
      <c r="K1793" s="161"/>
    </row>
    <row r="1794" ht="12.75">
      <c r="K1794" s="161"/>
    </row>
    <row r="1795" ht="12.75">
      <c r="K1795" s="161"/>
    </row>
    <row r="1796" ht="12.75">
      <c r="K1796" s="161"/>
    </row>
    <row r="1797" ht="12.75">
      <c r="K1797" s="161"/>
    </row>
    <row r="1798" ht="12.75">
      <c r="K1798" s="161"/>
    </row>
    <row r="1799" ht="12.75">
      <c r="K1799" s="161"/>
    </row>
    <row r="1800" ht="12.75">
      <c r="K1800" s="161"/>
    </row>
    <row r="1801" ht="12.75">
      <c r="K1801" s="161"/>
    </row>
    <row r="1802" ht="12.75">
      <c r="K1802" s="161"/>
    </row>
    <row r="1803" ht="12.75">
      <c r="K1803" s="161"/>
    </row>
    <row r="1804" ht="12.75">
      <c r="K1804" s="161"/>
    </row>
    <row r="1805" ht="12.75">
      <c r="K1805" s="161"/>
    </row>
    <row r="1806" ht="12.75">
      <c r="K1806" s="161"/>
    </row>
    <row r="1807" ht="12.75">
      <c r="K1807" s="161"/>
    </row>
    <row r="1808" ht="12.75">
      <c r="K1808" s="161"/>
    </row>
    <row r="1809" ht="12.75">
      <c r="K1809" s="161"/>
    </row>
    <row r="1810" ht="12.75">
      <c r="K1810" s="161"/>
    </row>
    <row r="1811" ht="12.75">
      <c r="K1811" s="161"/>
    </row>
    <row r="1812" ht="12.75">
      <c r="K1812" s="161"/>
    </row>
    <row r="1813" ht="12.75">
      <c r="K1813" s="161"/>
    </row>
    <row r="1814" ht="12.75">
      <c r="K1814" s="161"/>
    </row>
    <row r="1815" ht="12.75">
      <c r="K1815" s="161"/>
    </row>
    <row r="1816" ht="12.75">
      <c r="K1816" s="161"/>
    </row>
    <row r="1817" ht="12.75">
      <c r="K1817" s="161"/>
    </row>
    <row r="1818" ht="12.75">
      <c r="K1818" s="161"/>
    </row>
    <row r="1819" ht="12.75">
      <c r="K1819" s="161"/>
    </row>
    <row r="1820" ht="12.75">
      <c r="K1820" s="161"/>
    </row>
    <row r="1821" ht="12.75">
      <c r="K1821" s="161"/>
    </row>
    <row r="1822" ht="12.75">
      <c r="K1822" s="161"/>
    </row>
    <row r="1823" ht="12.75">
      <c r="K1823" s="161"/>
    </row>
    <row r="1824" ht="12.75">
      <c r="K1824" s="161"/>
    </row>
    <row r="1825" ht="12.75">
      <c r="K1825" s="161"/>
    </row>
    <row r="1826" ht="12.75">
      <c r="K1826" s="161"/>
    </row>
    <row r="1827" ht="12.75">
      <c r="K1827" s="161"/>
    </row>
    <row r="1828" ht="12.75">
      <c r="K1828" s="161"/>
    </row>
    <row r="1829" ht="12.75">
      <c r="K1829" s="161"/>
    </row>
    <row r="1830" ht="12.75">
      <c r="K1830" s="161"/>
    </row>
    <row r="1831" ht="12.75">
      <c r="K1831" s="161"/>
    </row>
    <row r="1832" ht="12.75">
      <c r="K1832" s="161"/>
    </row>
    <row r="1833" ht="12.75">
      <c r="K1833" s="161"/>
    </row>
    <row r="1834" ht="12.75">
      <c r="K1834" s="161"/>
    </row>
    <row r="1835" ht="12.75">
      <c r="K1835" s="161"/>
    </row>
    <row r="1836" ht="12.75">
      <c r="K1836" s="161"/>
    </row>
    <row r="1837" ht="12.75">
      <c r="K1837" s="161"/>
    </row>
    <row r="1838" ht="12.75">
      <c r="K1838" s="161"/>
    </row>
    <row r="1839" ht="12.75">
      <c r="K1839" s="161"/>
    </row>
    <row r="1840" ht="12.75">
      <c r="K1840" s="161"/>
    </row>
    <row r="1841" ht="12.75">
      <c r="K1841" s="161"/>
    </row>
    <row r="1842" ht="12.75">
      <c r="K1842" s="161"/>
    </row>
    <row r="1843" ht="12.75">
      <c r="K1843" s="161"/>
    </row>
    <row r="1844" ht="12.75">
      <c r="K1844" s="161"/>
    </row>
    <row r="1845" ht="12.75">
      <c r="K1845" s="161"/>
    </row>
    <row r="1846" ht="12.75">
      <c r="K1846" s="161"/>
    </row>
    <row r="1847" ht="12.75">
      <c r="K1847" s="161"/>
    </row>
    <row r="1848" ht="12.75">
      <c r="K1848" s="161"/>
    </row>
    <row r="1849" ht="12.75">
      <c r="K1849" s="161"/>
    </row>
    <row r="1850" ht="12.75">
      <c r="K1850" s="161"/>
    </row>
    <row r="1851" ht="12.75">
      <c r="K1851" s="161"/>
    </row>
    <row r="1852" ht="12.75">
      <c r="K1852" s="161"/>
    </row>
    <row r="1853" ht="12.75">
      <c r="K1853" s="161"/>
    </row>
    <row r="1854" ht="12.75">
      <c r="K1854" s="161"/>
    </row>
    <row r="1855" ht="12.75">
      <c r="K1855" s="161"/>
    </row>
    <row r="1856" ht="12.75">
      <c r="K1856" s="161"/>
    </row>
    <row r="1857" ht="12.75">
      <c r="K1857" s="161"/>
    </row>
    <row r="1858" ht="12.75">
      <c r="K1858" s="161"/>
    </row>
    <row r="1859" ht="12.75">
      <c r="K1859" s="161"/>
    </row>
    <row r="1860" ht="12.75">
      <c r="K1860" s="161"/>
    </row>
    <row r="1861" ht="12.75">
      <c r="K1861" s="161"/>
    </row>
    <row r="1862" ht="12.75">
      <c r="K1862" s="161"/>
    </row>
    <row r="1863" ht="12.75">
      <c r="K1863" s="161"/>
    </row>
    <row r="1864" ht="12.75">
      <c r="K1864" s="161"/>
    </row>
    <row r="1865" ht="12.75">
      <c r="K1865" s="161"/>
    </row>
    <row r="1866" ht="12.75">
      <c r="K1866" s="161"/>
    </row>
    <row r="1867" ht="12.75">
      <c r="K1867" s="161"/>
    </row>
    <row r="1868" ht="12.75">
      <c r="K1868" s="161"/>
    </row>
    <row r="1869" ht="12.75">
      <c r="K1869" s="161"/>
    </row>
    <row r="1870" ht="12.75">
      <c r="K1870" s="161"/>
    </row>
    <row r="1871" ht="12.75">
      <c r="K1871" s="161"/>
    </row>
    <row r="1872" ht="12.75">
      <c r="K1872" s="161"/>
    </row>
    <row r="1873" ht="12.75">
      <c r="K1873" s="161"/>
    </row>
    <row r="1874" ht="12.75">
      <c r="K1874" s="161"/>
    </row>
    <row r="1875" ht="12.75">
      <c r="K1875" s="161"/>
    </row>
    <row r="1876" ht="12.75">
      <c r="K1876" s="161"/>
    </row>
    <row r="1877" ht="12.75">
      <c r="K1877" s="161"/>
    </row>
    <row r="1878" ht="12.75">
      <c r="K1878" s="161"/>
    </row>
    <row r="1879" ht="12.75">
      <c r="K1879" s="161"/>
    </row>
    <row r="1880" ht="12.75">
      <c r="K1880" s="161"/>
    </row>
    <row r="1881" ht="12.75">
      <c r="K1881" s="161"/>
    </row>
    <row r="1882" ht="12.75">
      <c r="K1882" s="161"/>
    </row>
    <row r="1883" ht="12.75">
      <c r="K1883" s="161"/>
    </row>
    <row r="1884" ht="12.75">
      <c r="K1884" s="161"/>
    </row>
    <row r="1885" ht="12.75">
      <c r="K1885" s="161"/>
    </row>
    <row r="1886" ht="12.75">
      <c r="K1886" s="161"/>
    </row>
    <row r="1887" ht="12.75">
      <c r="K1887" s="161"/>
    </row>
    <row r="1888" ht="12.75">
      <c r="K1888" s="161"/>
    </row>
    <row r="1889" ht="12.75">
      <c r="K1889" s="161"/>
    </row>
    <row r="1890" ht="12.75">
      <c r="K1890" s="161"/>
    </row>
    <row r="1891" ht="12.75">
      <c r="K1891" s="161"/>
    </row>
    <row r="1892" ht="12.75">
      <c r="K1892" s="161"/>
    </row>
    <row r="1893" ht="12.75">
      <c r="K1893" s="161"/>
    </row>
    <row r="1894" ht="12.75">
      <c r="K1894" s="161"/>
    </row>
    <row r="1895" ht="12.75">
      <c r="K1895" s="161"/>
    </row>
    <row r="1896" ht="12.75">
      <c r="K1896" s="161"/>
    </row>
    <row r="1897" ht="12.75">
      <c r="K1897" s="161"/>
    </row>
    <row r="1898" ht="12.75">
      <c r="K1898" s="161"/>
    </row>
    <row r="1899" ht="12.75">
      <c r="K1899" s="161"/>
    </row>
    <row r="1900" ht="12.75">
      <c r="K1900" s="161"/>
    </row>
    <row r="1901" ht="12.75">
      <c r="K1901" s="161"/>
    </row>
    <row r="1902" ht="12.75">
      <c r="K1902" s="161"/>
    </row>
    <row r="1903" ht="12.75">
      <c r="K1903" s="161"/>
    </row>
    <row r="1904" ht="12.75">
      <c r="K1904" s="161"/>
    </row>
    <row r="1905" ht="12.75">
      <c r="K1905" s="161"/>
    </row>
    <row r="1906" ht="12.75">
      <c r="K1906" s="161"/>
    </row>
    <row r="1907" ht="12.75">
      <c r="K1907" s="161"/>
    </row>
    <row r="1908" ht="12.75">
      <c r="K1908" s="161"/>
    </row>
    <row r="1909" ht="12.75">
      <c r="K1909" s="161"/>
    </row>
    <row r="1910" ht="12.75">
      <c r="K1910" s="161"/>
    </row>
    <row r="1911" ht="12.75">
      <c r="K1911" s="161"/>
    </row>
    <row r="1912" ht="12.75">
      <c r="K1912" s="161"/>
    </row>
    <row r="1913" ht="12.75">
      <c r="K1913" s="161"/>
    </row>
    <row r="1914" ht="12.75">
      <c r="K1914" s="161"/>
    </row>
    <row r="1915" ht="12.75">
      <c r="K1915" s="161"/>
    </row>
    <row r="1916" ht="12.75">
      <c r="K1916" s="161"/>
    </row>
    <row r="1917" ht="12.75">
      <c r="K1917" s="161"/>
    </row>
    <row r="1918" ht="12.75">
      <c r="K1918" s="161"/>
    </row>
    <row r="1919" ht="12.75">
      <c r="K1919" s="161"/>
    </row>
    <row r="1920" ht="12.75">
      <c r="K1920" s="161"/>
    </row>
    <row r="1921" ht="12.75">
      <c r="K1921" s="161"/>
    </row>
    <row r="1922" ht="12.75">
      <c r="K1922" s="161"/>
    </row>
    <row r="1923" ht="12.75">
      <c r="K1923" s="161"/>
    </row>
    <row r="1924" ht="12.75">
      <c r="K1924" s="161"/>
    </row>
    <row r="1925" ht="12.75">
      <c r="K1925" s="161"/>
    </row>
    <row r="1926" ht="12.75">
      <c r="K1926" s="161"/>
    </row>
    <row r="1927" ht="12.75">
      <c r="K1927" s="161"/>
    </row>
    <row r="1928" ht="12.75">
      <c r="K1928" s="161"/>
    </row>
    <row r="1929" ht="12.75">
      <c r="K1929" s="161"/>
    </row>
    <row r="1930" ht="12.75">
      <c r="K1930" s="161"/>
    </row>
    <row r="1931" ht="12.75">
      <c r="K1931" s="161"/>
    </row>
    <row r="1932" ht="12.75">
      <c r="K1932" s="161"/>
    </row>
    <row r="1933" ht="12.75">
      <c r="K1933" s="161"/>
    </row>
    <row r="1934" ht="12.75">
      <c r="K1934" s="161"/>
    </row>
    <row r="1935" ht="12.75">
      <c r="K1935" s="161"/>
    </row>
    <row r="1936" ht="12.75">
      <c r="K1936" s="161"/>
    </row>
    <row r="1937" ht="12.75">
      <c r="K1937" s="161"/>
    </row>
    <row r="1938" ht="12.75">
      <c r="K1938" s="161"/>
    </row>
    <row r="1939" ht="12.75">
      <c r="K1939" s="161"/>
    </row>
    <row r="1940" ht="12.75">
      <c r="K1940" s="161"/>
    </row>
    <row r="1941" ht="12.75">
      <c r="K1941" s="161"/>
    </row>
    <row r="1942" ht="12.75">
      <c r="K1942" s="161"/>
    </row>
    <row r="1943" ht="12.75">
      <c r="K1943" s="161"/>
    </row>
    <row r="1944" ht="12.75">
      <c r="K1944" s="161"/>
    </row>
    <row r="1945" ht="12.75">
      <c r="K1945" s="161"/>
    </row>
    <row r="1946" ht="12.75">
      <c r="K1946" s="161"/>
    </row>
    <row r="1947" ht="12.75">
      <c r="K1947" s="161"/>
    </row>
    <row r="1948" ht="12.75">
      <c r="K1948" s="161"/>
    </row>
    <row r="1949" ht="12.75">
      <c r="K1949" s="161"/>
    </row>
    <row r="1950" ht="12.75">
      <c r="K1950" s="161"/>
    </row>
    <row r="1951" ht="12.75">
      <c r="K1951" s="161"/>
    </row>
    <row r="1952" ht="12.75">
      <c r="K1952" s="161"/>
    </row>
    <row r="1953" ht="12.75">
      <c r="K1953" s="161"/>
    </row>
    <row r="1954" ht="12.75">
      <c r="K1954" s="161"/>
    </row>
    <row r="1955" ht="12.75">
      <c r="K1955" s="161"/>
    </row>
    <row r="1956" ht="12.75">
      <c r="K1956" s="161"/>
    </row>
    <row r="1957" ht="12.75">
      <c r="K1957" s="161"/>
    </row>
    <row r="1958" ht="12.75">
      <c r="K1958" s="161"/>
    </row>
    <row r="1959" ht="12.75">
      <c r="K1959" s="161"/>
    </row>
    <row r="1960" ht="12.75">
      <c r="K1960" s="161"/>
    </row>
    <row r="1961" ht="12.75">
      <c r="K1961" s="161"/>
    </row>
    <row r="1962" ht="12.75">
      <c r="K1962" s="161"/>
    </row>
    <row r="1963" ht="12.75">
      <c r="K1963" s="161"/>
    </row>
    <row r="1964" ht="12.75">
      <c r="K1964" s="161"/>
    </row>
    <row r="1965" ht="12.75">
      <c r="K1965" s="161"/>
    </row>
    <row r="1966" ht="12.75">
      <c r="K1966" s="161"/>
    </row>
    <row r="1967" ht="12.75">
      <c r="K1967" s="161"/>
    </row>
    <row r="1968" ht="12.75">
      <c r="K1968" s="161"/>
    </row>
    <row r="1969" ht="12.75">
      <c r="K1969" s="161"/>
    </row>
    <row r="1970" ht="12.75">
      <c r="K1970" s="161"/>
    </row>
    <row r="1971" ht="12.75">
      <c r="K1971" s="161"/>
    </row>
    <row r="1972" ht="12.75">
      <c r="K1972" s="161"/>
    </row>
    <row r="1973" ht="12.75">
      <c r="K1973" s="161"/>
    </row>
    <row r="1974" ht="12.75">
      <c r="K1974" s="161"/>
    </row>
    <row r="1975" ht="12.75">
      <c r="K1975" s="161"/>
    </row>
    <row r="1976" ht="12.75">
      <c r="K1976" s="161"/>
    </row>
    <row r="1977" ht="12.75">
      <c r="K1977" s="161"/>
    </row>
    <row r="1978" ht="12.75">
      <c r="K1978" s="161"/>
    </row>
    <row r="1979" ht="12.75">
      <c r="K1979" s="161"/>
    </row>
    <row r="1980" ht="12.75">
      <c r="K1980" s="161"/>
    </row>
    <row r="1981" ht="12.75">
      <c r="K1981" s="161"/>
    </row>
    <row r="1982" ht="12.75">
      <c r="K1982" s="161"/>
    </row>
    <row r="1983" ht="12.75">
      <c r="K1983" s="161"/>
    </row>
    <row r="1984" ht="12.75">
      <c r="K1984" s="161"/>
    </row>
    <row r="1985" ht="12.75">
      <c r="K1985" s="161"/>
    </row>
    <row r="1986" ht="12.75">
      <c r="K1986" s="161"/>
    </row>
    <row r="1987" ht="12.75">
      <c r="K1987" s="161"/>
    </row>
    <row r="1988" ht="12.75">
      <c r="K1988" s="161"/>
    </row>
    <row r="1989" ht="12.75">
      <c r="K1989" s="161"/>
    </row>
    <row r="1990" ht="12.75">
      <c r="K1990" s="161"/>
    </row>
    <row r="1991" ht="12.75">
      <c r="K1991" s="161"/>
    </row>
    <row r="1992" ht="12.75">
      <c r="K1992" s="161"/>
    </row>
    <row r="1993" ht="12.75">
      <c r="K1993" s="161"/>
    </row>
    <row r="1994" ht="12.75">
      <c r="K1994" s="161"/>
    </row>
    <row r="1995" ht="12.75">
      <c r="K1995" s="161"/>
    </row>
    <row r="1996" ht="12.75">
      <c r="K1996" s="161"/>
    </row>
    <row r="1997" ht="12.75">
      <c r="K1997" s="161"/>
    </row>
    <row r="1998" ht="12.75">
      <c r="K1998" s="161"/>
    </row>
    <row r="1999" ht="12.75">
      <c r="K1999" s="161"/>
    </row>
    <row r="2000" ht="12.75">
      <c r="K2000" s="161"/>
    </row>
    <row r="2001" ht="12.75">
      <c r="K2001" s="161"/>
    </row>
    <row r="2002" ht="12.75">
      <c r="K2002" s="161"/>
    </row>
    <row r="2003" ht="12.75">
      <c r="K2003" s="161"/>
    </row>
    <row r="2004" ht="12.75">
      <c r="K2004" s="161"/>
    </row>
    <row r="2005" ht="12.75">
      <c r="K2005" s="161"/>
    </row>
    <row r="2006" ht="12.75">
      <c r="K2006" s="161"/>
    </row>
    <row r="2007" ht="12.75">
      <c r="K2007" s="161"/>
    </row>
    <row r="2008" ht="12.75">
      <c r="K2008" s="161"/>
    </row>
    <row r="2009" ht="12.75">
      <c r="K2009" s="161"/>
    </row>
    <row r="2010" ht="12.75">
      <c r="K2010" s="161"/>
    </row>
    <row r="2011" ht="12.75">
      <c r="K2011" s="161"/>
    </row>
    <row r="2012" ht="12.75">
      <c r="K2012" s="161"/>
    </row>
    <row r="2013" ht="12.75">
      <c r="K2013" s="161"/>
    </row>
    <row r="2014" ht="12.75">
      <c r="K2014" s="161"/>
    </row>
    <row r="2015" ht="12.75">
      <c r="K2015" s="161"/>
    </row>
    <row r="2016" ht="12.75">
      <c r="K2016" s="161"/>
    </row>
    <row r="2017" ht="12.75">
      <c r="K2017" s="161"/>
    </row>
    <row r="2018" ht="12.75">
      <c r="K2018" s="161"/>
    </row>
    <row r="2019" ht="12.75">
      <c r="K2019" s="161"/>
    </row>
    <row r="2020" ht="12.75">
      <c r="K2020" s="161"/>
    </row>
    <row r="2021" ht="12.75">
      <c r="K2021" s="161"/>
    </row>
    <row r="2022" ht="12.75">
      <c r="K2022" s="161"/>
    </row>
    <row r="2023" ht="12.75">
      <c r="K2023" s="161"/>
    </row>
    <row r="2024" ht="12.75">
      <c r="K2024" s="161"/>
    </row>
    <row r="2025" ht="12.75">
      <c r="K2025" s="161"/>
    </row>
    <row r="2026" ht="12.75">
      <c r="K2026" s="161"/>
    </row>
    <row r="2027" ht="12.75">
      <c r="K2027" s="161"/>
    </row>
    <row r="2028" ht="12.75">
      <c r="K2028" s="161"/>
    </row>
    <row r="2029" ht="12.75">
      <c r="K2029" s="161"/>
    </row>
    <row r="2030" ht="12.75">
      <c r="K2030" s="161"/>
    </row>
    <row r="2031" ht="12.75">
      <c r="K2031" s="161"/>
    </row>
    <row r="2032" ht="12.75">
      <c r="K2032" s="161"/>
    </row>
    <row r="2033" ht="12.75">
      <c r="K2033" s="161"/>
    </row>
    <row r="2034" ht="12.75">
      <c r="K2034" s="161"/>
    </row>
    <row r="2035" ht="12.75">
      <c r="K2035" s="161"/>
    </row>
    <row r="2036" ht="12.75">
      <c r="K2036" s="161"/>
    </row>
    <row r="2037" ht="12.75">
      <c r="K2037" s="161"/>
    </row>
    <row r="2038" ht="12.75">
      <c r="K2038" s="161"/>
    </row>
    <row r="2039" ht="12.75">
      <c r="K2039" s="161"/>
    </row>
    <row r="2040" ht="12.75">
      <c r="K2040" s="161"/>
    </row>
    <row r="2041" ht="12.75">
      <c r="K2041" s="161"/>
    </row>
    <row r="2042" ht="12.75">
      <c r="K2042" s="161"/>
    </row>
    <row r="2043" ht="12.75">
      <c r="K2043" s="161"/>
    </row>
    <row r="2044" ht="12.75">
      <c r="K2044" s="161"/>
    </row>
    <row r="2045" ht="12.75">
      <c r="K2045" s="161"/>
    </row>
    <row r="2046" ht="12.75">
      <c r="K2046" s="161"/>
    </row>
    <row r="2047" ht="12.75">
      <c r="K2047" s="161"/>
    </row>
    <row r="2048" ht="12.75">
      <c r="K2048" s="161"/>
    </row>
    <row r="2049" ht="12.75">
      <c r="K2049" s="161"/>
    </row>
    <row r="2050" ht="12.75">
      <c r="K2050" s="161"/>
    </row>
    <row r="2051" ht="12.75">
      <c r="K2051" s="161"/>
    </row>
    <row r="2052" ht="12.75">
      <c r="K2052" s="161"/>
    </row>
    <row r="2053" ht="12.75">
      <c r="K2053" s="161"/>
    </row>
    <row r="2054" ht="12.75">
      <c r="K2054" s="161"/>
    </row>
    <row r="2055" ht="12.75">
      <c r="K2055" s="161"/>
    </row>
    <row r="2056" ht="12.75">
      <c r="K2056" s="161"/>
    </row>
    <row r="2057" ht="12.75">
      <c r="K2057" s="161"/>
    </row>
    <row r="2058" ht="12.75">
      <c r="K2058" s="161"/>
    </row>
    <row r="2059" ht="12.75">
      <c r="K2059" s="161"/>
    </row>
    <row r="2060" ht="12.75">
      <c r="K2060" s="161"/>
    </row>
    <row r="2061" ht="12.75">
      <c r="K2061" s="161"/>
    </row>
    <row r="2062" ht="12.75">
      <c r="K2062" s="161"/>
    </row>
    <row r="2063" ht="12.75">
      <c r="K2063" s="161"/>
    </row>
    <row r="2064" ht="12.75">
      <c r="K2064" s="161"/>
    </row>
    <row r="2065" ht="12.75">
      <c r="K2065" s="161"/>
    </row>
    <row r="2066" ht="12.75">
      <c r="K2066" s="161"/>
    </row>
    <row r="2067" ht="12.75">
      <c r="K2067" s="161"/>
    </row>
    <row r="2068" ht="12.75">
      <c r="K2068" s="161"/>
    </row>
    <row r="2069" ht="12.75">
      <c r="K2069" s="161"/>
    </row>
    <row r="2070" ht="12.75">
      <c r="K2070" s="161"/>
    </row>
    <row r="2071" ht="12.75">
      <c r="K2071" s="161"/>
    </row>
    <row r="2072" ht="12.75">
      <c r="K2072" s="161"/>
    </row>
    <row r="2073" ht="12.75">
      <c r="K2073" s="161"/>
    </row>
    <row r="2074" ht="12.75">
      <c r="K2074" s="161"/>
    </row>
    <row r="2075" ht="12.75">
      <c r="K2075" s="161"/>
    </row>
    <row r="2076" ht="12.75">
      <c r="K2076" s="161"/>
    </row>
    <row r="2077" ht="12.75">
      <c r="K2077" s="161"/>
    </row>
    <row r="2078" ht="12.75">
      <c r="K2078" s="161"/>
    </row>
    <row r="2079" ht="12.75">
      <c r="K2079" s="161"/>
    </row>
    <row r="2080" ht="12.75">
      <c r="K2080" s="161"/>
    </row>
    <row r="2081" ht="12.75">
      <c r="K2081" s="161"/>
    </row>
    <row r="2082" ht="12.75">
      <c r="K2082" s="161"/>
    </row>
    <row r="2083" ht="12.75">
      <c r="K2083" s="161"/>
    </row>
    <row r="2084" ht="12.75">
      <c r="K2084" s="161"/>
    </row>
    <row r="2085" ht="12.75">
      <c r="K2085" s="161"/>
    </row>
    <row r="2086" ht="12.75">
      <c r="K2086" s="161"/>
    </row>
    <row r="2087" ht="12.75">
      <c r="K2087" s="161"/>
    </row>
    <row r="2088" ht="12.75">
      <c r="K2088" s="161"/>
    </row>
    <row r="2089" ht="12.75">
      <c r="K2089" s="161"/>
    </row>
    <row r="2090" ht="12.75">
      <c r="K2090" s="161"/>
    </row>
    <row r="2091" ht="12.75">
      <c r="K2091" s="161"/>
    </row>
    <row r="2092" ht="12.75">
      <c r="K2092" s="161"/>
    </row>
    <row r="2093" ht="12.75">
      <c r="K2093" s="161"/>
    </row>
    <row r="2094" ht="12.75">
      <c r="K2094" s="161"/>
    </row>
    <row r="2095" ht="12.75">
      <c r="K2095" s="161"/>
    </row>
    <row r="2096" ht="12.75">
      <c r="K2096" s="161"/>
    </row>
    <row r="2097" ht="12.75">
      <c r="K2097" s="161"/>
    </row>
    <row r="2098" ht="12.75">
      <c r="K2098" s="161"/>
    </row>
    <row r="2099" ht="12.75">
      <c r="K2099" s="161"/>
    </row>
    <row r="2100" ht="12.75">
      <c r="K2100" s="161"/>
    </row>
    <row r="2101" ht="12.75">
      <c r="K2101" s="161"/>
    </row>
    <row r="2102" ht="12.75">
      <c r="K2102" s="161"/>
    </row>
    <row r="2103" ht="12.75">
      <c r="K2103" s="161"/>
    </row>
    <row r="2104" ht="12.75">
      <c r="K2104" s="161"/>
    </row>
    <row r="2105" ht="12.75">
      <c r="K2105" s="161"/>
    </row>
    <row r="2106" ht="12.75">
      <c r="K2106" s="161"/>
    </row>
    <row r="2107" ht="12.75">
      <c r="K2107" s="161"/>
    </row>
    <row r="2108" ht="12.75">
      <c r="K2108" s="161"/>
    </row>
    <row r="2109" ht="12.75">
      <c r="K2109" s="161"/>
    </row>
    <row r="2110" ht="12.75">
      <c r="K2110" s="161"/>
    </row>
    <row r="2111" ht="12.75">
      <c r="K2111" s="161"/>
    </row>
    <row r="2112" ht="12.75">
      <c r="K2112" s="161"/>
    </row>
    <row r="2113" ht="12.75">
      <c r="K2113" s="161"/>
    </row>
    <row r="2114" ht="12.75">
      <c r="K2114" s="161"/>
    </row>
    <row r="2115" ht="12.75">
      <c r="K2115" s="161"/>
    </row>
    <row r="2116" ht="12.75">
      <c r="K2116" s="161"/>
    </row>
    <row r="2117" ht="12.75">
      <c r="K2117" s="161"/>
    </row>
    <row r="2118" ht="12.75">
      <c r="K2118" s="161"/>
    </row>
    <row r="2119" ht="12.75">
      <c r="K2119" s="161"/>
    </row>
    <row r="2120" ht="12.75">
      <c r="K2120" s="161"/>
    </row>
    <row r="2121" ht="12.75">
      <c r="K2121" s="161"/>
    </row>
    <row r="2122" ht="12.75">
      <c r="K2122" s="161"/>
    </row>
    <row r="2123" ht="12.75">
      <c r="K2123" s="161"/>
    </row>
    <row r="2124" ht="12.75">
      <c r="K2124" s="161"/>
    </row>
    <row r="2125" ht="12.75">
      <c r="K2125" s="161"/>
    </row>
    <row r="2126" ht="12.75">
      <c r="K2126" s="161"/>
    </row>
    <row r="2127" ht="12.75">
      <c r="K2127" s="161"/>
    </row>
    <row r="2128" ht="12.75">
      <c r="K2128" s="161"/>
    </row>
    <row r="2129" ht="12.75">
      <c r="K2129" s="161"/>
    </row>
    <row r="2130" ht="12.75">
      <c r="K2130" s="161"/>
    </row>
    <row r="2131" ht="12.75">
      <c r="K2131" s="161"/>
    </row>
    <row r="2132" ht="12.75">
      <c r="K2132" s="161"/>
    </row>
    <row r="2133" ht="12.75">
      <c r="K2133" s="161"/>
    </row>
    <row r="2134" ht="12.75">
      <c r="K2134" s="161"/>
    </row>
    <row r="2135" ht="12.75">
      <c r="K2135" s="161"/>
    </row>
    <row r="2136" ht="12.75">
      <c r="K2136" s="161"/>
    </row>
    <row r="2137" ht="12.75">
      <c r="K2137" s="161"/>
    </row>
    <row r="2138" ht="12.75">
      <c r="K2138" s="161"/>
    </row>
    <row r="2139" ht="12.75">
      <c r="K2139" s="161"/>
    </row>
    <row r="2140" ht="12.75">
      <c r="K2140" s="161"/>
    </row>
    <row r="2141" ht="12.75">
      <c r="K2141" s="161"/>
    </row>
    <row r="2142" ht="12.75">
      <c r="K2142" s="161"/>
    </row>
    <row r="2143" ht="12.75">
      <c r="K2143" s="161"/>
    </row>
    <row r="2144" ht="12.75">
      <c r="K2144" s="161"/>
    </row>
    <row r="2145" ht="12.75">
      <c r="K2145" s="161"/>
    </row>
    <row r="2146" ht="12.75">
      <c r="K2146" s="161"/>
    </row>
    <row r="2147" ht="12.75">
      <c r="K2147" s="161"/>
    </row>
    <row r="2148" ht="12.75">
      <c r="K2148" s="161"/>
    </row>
    <row r="2149" ht="12.75">
      <c r="K2149" s="161"/>
    </row>
    <row r="2150" ht="12.75">
      <c r="K2150" s="161"/>
    </row>
    <row r="2151" ht="12.75">
      <c r="K2151" s="161"/>
    </row>
    <row r="2152" ht="12.75">
      <c r="K2152" s="161"/>
    </row>
    <row r="2153" ht="12.75">
      <c r="K2153" s="161"/>
    </row>
    <row r="2154" ht="12.75">
      <c r="K2154" s="161"/>
    </row>
    <row r="2155" ht="12.75">
      <c r="K2155" s="161"/>
    </row>
    <row r="2156" ht="12.75">
      <c r="K2156" s="161"/>
    </row>
    <row r="2157" ht="12.75">
      <c r="K2157" s="161"/>
    </row>
    <row r="2158" ht="12.75">
      <c r="K2158" s="161"/>
    </row>
    <row r="2159" ht="12.75">
      <c r="K2159" s="161"/>
    </row>
    <row r="2160" ht="12.75">
      <c r="K2160" s="161"/>
    </row>
    <row r="2161" ht="12.75">
      <c r="K2161" s="161"/>
    </row>
    <row r="2162" ht="12.75">
      <c r="K2162" s="161"/>
    </row>
    <row r="2163" ht="12.75">
      <c r="K2163" s="161"/>
    </row>
    <row r="2164" ht="12.75">
      <c r="K2164" s="161"/>
    </row>
    <row r="2165" ht="12.75">
      <c r="K2165" s="161"/>
    </row>
    <row r="2166" ht="12.75">
      <c r="K2166" s="161"/>
    </row>
    <row r="2167" ht="12.75">
      <c r="K2167" s="161"/>
    </row>
    <row r="2168" ht="12.75">
      <c r="K2168" s="161"/>
    </row>
    <row r="2169" ht="12.75">
      <c r="K2169" s="161"/>
    </row>
    <row r="2170" ht="12.75">
      <c r="K2170" s="161"/>
    </row>
    <row r="2171" ht="12.75">
      <c r="K2171" s="161"/>
    </row>
    <row r="2172" ht="12.75">
      <c r="K2172" s="161"/>
    </row>
    <row r="2173" ht="12.75">
      <c r="K2173" s="161"/>
    </row>
    <row r="2174" ht="12.75">
      <c r="K2174" s="161"/>
    </row>
    <row r="2175" ht="12.75">
      <c r="K2175" s="161"/>
    </row>
    <row r="2176" ht="12.75">
      <c r="K2176" s="161"/>
    </row>
    <row r="2177" ht="12.75">
      <c r="K2177" s="161"/>
    </row>
    <row r="2178" ht="12.75">
      <c r="K2178" s="161"/>
    </row>
    <row r="2179" ht="12.75">
      <c r="K2179" s="161"/>
    </row>
    <row r="2180" ht="12.75">
      <c r="K2180" s="161"/>
    </row>
    <row r="2181" ht="12.75">
      <c r="K2181" s="161"/>
    </row>
    <row r="2182" ht="12.75">
      <c r="K2182" s="161"/>
    </row>
    <row r="2183" ht="12.75">
      <c r="K2183" s="161"/>
    </row>
    <row r="2184" ht="12.75">
      <c r="K2184" s="161"/>
    </row>
    <row r="2185" ht="12.75">
      <c r="K2185" s="161"/>
    </row>
    <row r="2186" ht="12.75">
      <c r="K2186" s="161"/>
    </row>
    <row r="2187" ht="12.75">
      <c r="K2187" s="161"/>
    </row>
    <row r="2188" ht="12.75">
      <c r="K2188" s="161"/>
    </row>
    <row r="2189" ht="12.75">
      <c r="K2189" s="161"/>
    </row>
    <row r="2190" ht="12.75">
      <c r="K2190" s="161"/>
    </row>
    <row r="2191" ht="12.75">
      <c r="K2191" s="161"/>
    </row>
    <row r="2192" ht="12.75">
      <c r="K2192" s="161"/>
    </row>
    <row r="2193" ht="12.75">
      <c r="K2193" s="161"/>
    </row>
    <row r="2194" ht="12.75">
      <c r="K2194" s="161"/>
    </row>
    <row r="2195" ht="12.75">
      <c r="K2195" s="161"/>
    </row>
    <row r="2196" ht="12.75">
      <c r="K2196" s="161"/>
    </row>
    <row r="2197" ht="12.75">
      <c r="K2197" s="161"/>
    </row>
    <row r="2198" ht="12.75">
      <c r="K2198" s="161"/>
    </row>
    <row r="2199" ht="12.75">
      <c r="K2199" s="161"/>
    </row>
    <row r="2200" ht="12.75">
      <c r="K2200" s="161"/>
    </row>
    <row r="2201" ht="12.75">
      <c r="K2201" s="161"/>
    </row>
    <row r="2202" ht="12.75">
      <c r="K2202" s="161"/>
    </row>
    <row r="2203" ht="12.75">
      <c r="K2203" s="161"/>
    </row>
    <row r="2204" ht="12.75">
      <c r="K2204" s="161"/>
    </row>
    <row r="2205" ht="12.75">
      <c r="K2205" s="161"/>
    </row>
    <row r="2206" ht="12.75">
      <c r="K2206" s="161"/>
    </row>
    <row r="2207" ht="12.75">
      <c r="K2207" s="161"/>
    </row>
    <row r="2208" ht="12.75">
      <c r="K2208" s="161"/>
    </row>
    <row r="2209" ht="12.75">
      <c r="K2209" s="161"/>
    </row>
    <row r="2210" ht="12.75">
      <c r="K2210" s="161"/>
    </row>
    <row r="2211" ht="12.75">
      <c r="K2211" s="161"/>
    </row>
    <row r="2212" ht="12.75">
      <c r="K2212" s="161"/>
    </row>
    <row r="2213" ht="12.75">
      <c r="K2213" s="161"/>
    </row>
    <row r="2214" ht="12.75">
      <c r="K2214" s="161"/>
    </row>
    <row r="2215" ht="12.75">
      <c r="K2215" s="161"/>
    </row>
    <row r="2216" ht="12.75">
      <c r="K2216" s="161"/>
    </row>
    <row r="2217" ht="12.75">
      <c r="K2217" s="161"/>
    </row>
    <row r="2218" ht="12.75">
      <c r="K2218" s="161"/>
    </row>
    <row r="2219" ht="12.75">
      <c r="K2219" s="161"/>
    </row>
    <row r="2220" ht="12.75">
      <c r="K2220" s="161"/>
    </row>
    <row r="2221" ht="12.75">
      <c r="K2221" s="161"/>
    </row>
    <row r="2222" ht="12.75">
      <c r="K2222" s="161"/>
    </row>
    <row r="2223" ht="12.75">
      <c r="K2223" s="161"/>
    </row>
    <row r="2224" ht="12.75">
      <c r="K2224" s="161"/>
    </row>
    <row r="2225" ht="12.75">
      <c r="K2225" s="161"/>
    </row>
    <row r="2226" ht="12.75">
      <c r="K2226" s="161"/>
    </row>
    <row r="2227" ht="12.75">
      <c r="K2227" s="161"/>
    </row>
    <row r="2228" ht="12.75">
      <c r="K2228" s="161"/>
    </row>
    <row r="2229" ht="12.75">
      <c r="K2229" s="161"/>
    </row>
    <row r="2230" ht="12.75">
      <c r="K2230" s="161"/>
    </row>
    <row r="2231" ht="12.75">
      <c r="K2231" s="161"/>
    </row>
    <row r="2232" ht="12.75">
      <c r="K2232" s="161"/>
    </row>
    <row r="2233" ht="12.75">
      <c r="K2233" s="161"/>
    </row>
    <row r="2234" ht="12.75">
      <c r="K2234" s="161"/>
    </row>
    <row r="2235" ht="12.75">
      <c r="K2235" s="161"/>
    </row>
    <row r="2236" ht="12.75">
      <c r="K2236" s="161"/>
    </row>
    <row r="2237" ht="12.75">
      <c r="K2237" s="161"/>
    </row>
    <row r="2238" ht="12.75">
      <c r="K2238" s="161"/>
    </row>
    <row r="2239" ht="12.75">
      <c r="K2239" s="161"/>
    </row>
    <row r="2240" ht="12.75">
      <c r="K2240" s="161"/>
    </row>
    <row r="2241" ht="12.75">
      <c r="K2241" s="161"/>
    </row>
    <row r="2242" ht="12.75">
      <c r="K2242" s="161"/>
    </row>
    <row r="2243" ht="12.75">
      <c r="K2243" s="161"/>
    </row>
    <row r="2244" ht="12.75">
      <c r="K2244" s="161"/>
    </row>
    <row r="2245" ht="12.75">
      <c r="K2245" s="161"/>
    </row>
    <row r="2246" ht="12.75">
      <c r="K2246" s="161"/>
    </row>
    <row r="2247" ht="12.75">
      <c r="K2247" s="161"/>
    </row>
    <row r="2248" ht="12.75">
      <c r="K2248" s="161"/>
    </row>
    <row r="2249" ht="12.75">
      <c r="K2249" s="161"/>
    </row>
    <row r="2250" ht="12.75">
      <c r="K2250" s="161"/>
    </row>
    <row r="2251" ht="12.75">
      <c r="K2251" s="161"/>
    </row>
    <row r="2252" ht="12.75">
      <c r="K2252" s="161"/>
    </row>
    <row r="2253" ht="12.75">
      <c r="K2253" s="161"/>
    </row>
    <row r="2254" ht="12.75">
      <c r="K2254" s="161"/>
    </row>
    <row r="2255" ht="12.75">
      <c r="K2255" s="161"/>
    </row>
    <row r="2256" ht="12.75">
      <c r="K2256" s="161"/>
    </row>
    <row r="2257" ht="12.75">
      <c r="K2257" s="161"/>
    </row>
    <row r="2258" ht="12.75">
      <c r="K2258" s="161"/>
    </row>
    <row r="2259" ht="12.75">
      <c r="K2259" s="161"/>
    </row>
    <row r="2260" ht="12.75">
      <c r="K2260" s="161"/>
    </row>
    <row r="2261" ht="12.75">
      <c r="K2261" s="161"/>
    </row>
    <row r="2262" ht="12.75">
      <c r="K2262" s="161"/>
    </row>
    <row r="2263" ht="12.75">
      <c r="K2263" s="161"/>
    </row>
    <row r="2264" ht="12.75">
      <c r="K2264" s="161"/>
    </row>
    <row r="2265" ht="12.75">
      <c r="K2265" s="161"/>
    </row>
    <row r="2266" ht="12.75">
      <c r="K2266" s="161"/>
    </row>
    <row r="2267" ht="12.75">
      <c r="K2267" s="161"/>
    </row>
    <row r="2268" ht="12.75">
      <c r="K2268" s="161"/>
    </row>
    <row r="2269" ht="12.75">
      <c r="K2269" s="161"/>
    </row>
    <row r="2270" ht="12.75">
      <c r="K2270" s="161"/>
    </row>
    <row r="2271" ht="12.75">
      <c r="K2271" s="161"/>
    </row>
    <row r="2272" ht="12.75">
      <c r="K2272" s="161"/>
    </row>
    <row r="2273" ht="12.75">
      <c r="K2273" s="161"/>
    </row>
    <row r="2274" ht="12.75">
      <c r="K2274" s="161"/>
    </row>
    <row r="2275" ht="12.75">
      <c r="K2275" s="161"/>
    </row>
    <row r="2276" ht="12.75">
      <c r="K2276" s="161"/>
    </row>
    <row r="2277" ht="12.75">
      <c r="K2277" s="161"/>
    </row>
    <row r="2278" ht="12.75">
      <c r="K2278" s="161"/>
    </row>
    <row r="2279" ht="12.75">
      <c r="K2279" s="161"/>
    </row>
    <row r="2280" ht="12.75">
      <c r="K2280" s="161"/>
    </row>
    <row r="2281" ht="12.75">
      <c r="K2281" s="161"/>
    </row>
    <row r="2282" ht="12.75">
      <c r="K2282" s="161"/>
    </row>
    <row r="2283" ht="12.75">
      <c r="K2283" s="161"/>
    </row>
    <row r="2284" ht="12.75">
      <c r="K2284" s="161"/>
    </row>
    <row r="2285" ht="12.75">
      <c r="K2285" s="161"/>
    </row>
    <row r="2286" ht="12.75">
      <c r="K2286" s="161"/>
    </row>
    <row r="2287" ht="12.75">
      <c r="K2287" s="161"/>
    </row>
    <row r="2288" ht="12.75">
      <c r="K2288" s="161"/>
    </row>
    <row r="2289" ht="12.75">
      <c r="K2289" s="161"/>
    </row>
    <row r="2290" ht="12.75">
      <c r="K2290" s="161"/>
    </row>
    <row r="2291" ht="12.75">
      <c r="K2291" s="161"/>
    </row>
    <row r="2292" ht="12.75">
      <c r="K2292" s="161"/>
    </row>
    <row r="2293" ht="12.75">
      <c r="K2293" s="161"/>
    </row>
    <row r="2294" ht="12.75">
      <c r="K2294" s="161"/>
    </row>
    <row r="2295" ht="12.75">
      <c r="K2295" s="161"/>
    </row>
    <row r="2296" ht="12.75">
      <c r="K2296" s="161"/>
    </row>
    <row r="2297" ht="12.75">
      <c r="K2297" s="161"/>
    </row>
    <row r="2298" ht="12.75">
      <c r="K2298" s="161"/>
    </row>
    <row r="2299" ht="12.75">
      <c r="K2299" s="161"/>
    </row>
    <row r="2300" ht="12.75">
      <c r="K2300" s="161"/>
    </row>
    <row r="2301" ht="12.75">
      <c r="K2301" s="161"/>
    </row>
    <row r="2302" ht="12.75">
      <c r="K2302" s="161"/>
    </row>
    <row r="2303" ht="12.75">
      <c r="K2303" s="161"/>
    </row>
    <row r="2304" ht="12.75">
      <c r="K2304" s="161"/>
    </row>
    <row r="2305" ht="12.75">
      <c r="K2305" s="161"/>
    </row>
    <row r="2306" ht="12.75">
      <c r="K2306" s="161"/>
    </row>
    <row r="2307" ht="12.75">
      <c r="K2307" s="161"/>
    </row>
    <row r="2308" ht="12.75">
      <c r="K2308" s="161"/>
    </row>
    <row r="2309" ht="12.75">
      <c r="K2309" s="161"/>
    </row>
    <row r="2310" ht="12.75">
      <c r="K2310" s="161"/>
    </row>
    <row r="2311" ht="12.75">
      <c r="K2311" s="161"/>
    </row>
    <row r="2312" ht="12.75">
      <c r="K2312" s="161"/>
    </row>
    <row r="2313" ht="12.75">
      <c r="K2313" s="161"/>
    </row>
    <row r="2314" ht="12.75">
      <c r="K2314" s="161"/>
    </row>
    <row r="2315" ht="12.75">
      <c r="K2315" s="161"/>
    </row>
    <row r="2316" ht="12.75">
      <c r="K2316" s="161"/>
    </row>
    <row r="2317" ht="12.75">
      <c r="K2317" s="161"/>
    </row>
    <row r="2318" ht="12.75">
      <c r="K2318" s="161"/>
    </row>
    <row r="2319" ht="12.75">
      <c r="K2319" s="161"/>
    </row>
    <row r="2320" ht="12.75">
      <c r="K2320" s="161"/>
    </row>
    <row r="2321" ht="12.75">
      <c r="K2321" s="161"/>
    </row>
    <row r="2322" ht="12.75">
      <c r="K2322" s="161"/>
    </row>
    <row r="2323" ht="12.75">
      <c r="K2323" s="161"/>
    </row>
    <row r="2324" ht="12.75">
      <c r="K2324" s="161"/>
    </row>
    <row r="2325" ht="12.75">
      <c r="K2325" s="161"/>
    </row>
    <row r="2326" ht="12.75">
      <c r="K2326" s="161"/>
    </row>
    <row r="2327" ht="12.75">
      <c r="K2327" s="161"/>
    </row>
    <row r="2328" ht="12.75">
      <c r="K2328" s="161"/>
    </row>
    <row r="2329" ht="12.75">
      <c r="K2329" s="161"/>
    </row>
    <row r="2330" ht="12.75">
      <c r="K2330" s="161"/>
    </row>
    <row r="2331" ht="12.75">
      <c r="K2331" s="161"/>
    </row>
    <row r="2332" ht="12.75">
      <c r="K2332" s="161"/>
    </row>
    <row r="2333" ht="12.75">
      <c r="K2333" s="161"/>
    </row>
    <row r="2334" ht="12.75">
      <c r="K2334" s="161"/>
    </row>
    <row r="2335" ht="12.75">
      <c r="K2335" s="161"/>
    </row>
    <row r="2336" ht="12.75">
      <c r="K2336" s="161"/>
    </row>
    <row r="2337" ht="12.75">
      <c r="K2337" s="161"/>
    </row>
    <row r="2338" ht="12.75">
      <c r="K2338" s="161"/>
    </row>
    <row r="2339" ht="12.75">
      <c r="K2339" s="161"/>
    </row>
    <row r="2340" ht="12.75">
      <c r="K2340" s="161"/>
    </row>
    <row r="2341" ht="12.75">
      <c r="K2341" s="161"/>
    </row>
    <row r="2342" ht="12.75">
      <c r="K2342" s="161"/>
    </row>
    <row r="2343" ht="12.75">
      <c r="K2343" s="161"/>
    </row>
    <row r="2344" ht="12.75">
      <c r="K2344" s="161"/>
    </row>
    <row r="2345" ht="12.75">
      <c r="K2345" s="161"/>
    </row>
    <row r="2346" ht="12.75">
      <c r="K2346" s="161"/>
    </row>
    <row r="2347" ht="12.75">
      <c r="K2347" s="161"/>
    </row>
    <row r="2348" ht="12.75">
      <c r="K2348" s="161"/>
    </row>
    <row r="2349" ht="12.75">
      <c r="K2349" s="161"/>
    </row>
    <row r="2350" ht="12.75">
      <c r="K2350" s="161"/>
    </row>
    <row r="2351" ht="12.75">
      <c r="K2351" s="161"/>
    </row>
    <row r="2352" ht="12.75">
      <c r="K2352" s="161"/>
    </row>
    <row r="2353" ht="12.75">
      <c r="K2353" s="161"/>
    </row>
    <row r="2354" ht="12.75">
      <c r="K2354" s="161"/>
    </row>
    <row r="2355" ht="12.75">
      <c r="K2355" s="161"/>
    </row>
    <row r="2356" ht="12.75">
      <c r="K2356" s="161"/>
    </row>
    <row r="2357" ht="12.75">
      <c r="K2357" s="161"/>
    </row>
    <row r="2358" ht="12.75">
      <c r="K2358" s="161"/>
    </row>
    <row r="2359" ht="12.75">
      <c r="K2359" s="161"/>
    </row>
    <row r="2360" ht="12.75">
      <c r="K2360" s="161"/>
    </row>
    <row r="2361" ht="12.75">
      <c r="K2361" s="161"/>
    </row>
    <row r="2362" ht="12.75">
      <c r="K2362" s="161"/>
    </row>
    <row r="2363" ht="12.75">
      <c r="K2363" s="161"/>
    </row>
    <row r="2364" ht="12.75">
      <c r="K2364" s="161"/>
    </row>
    <row r="2365" ht="12.75">
      <c r="K2365" s="161"/>
    </row>
    <row r="2366" ht="12.75">
      <c r="K2366" s="161"/>
    </row>
    <row r="2367" ht="12.75">
      <c r="K2367" s="161"/>
    </row>
    <row r="2368" ht="12.75">
      <c r="K2368" s="161"/>
    </row>
    <row r="2369" ht="12.75">
      <c r="K2369" s="161"/>
    </row>
    <row r="2370" ht="12.75">
      <c r="K2370" s="161"/>
    </row>
    <row r="2371" ht="12.75">
      <c r="K2371" s="161"/>
    </row>
    <row r="2372" ht="12.75">
      <c r="K2372" s="161"/>
    </row>
    <row r="2373" ht="12.75">
      <c r="K2373" s="161"/>
    </row>
    <row r="2374" ht="12.75">
      <c r="K2374" s="161"/>
    </row>
    <row r="2375" ht="12.75">
      <c r="K2375" s="161"/>
    </row>
    <row r="2376" ht="12.75">
      <c r="K2376" s="161"/>
    </row>
    <row r="2377" ht="12.75">
      <c r="K2377" s="161"/>
    </row>
    <row r="2378" ht="12.75">
      <c r="K2378" s="161"/>
    </row>
    <row r="2379" ht="12.75">
      <c r="K2379" s="161"/>
    </row>
    <row r="2380" ht="12.75">
      <c r="K2380" s="161"/>
    </row>
    <row r="2381" ht="12.75">
      <c r="K2381" s="161"/>
    </row>
    <row r="2382" ht="12.75">
      <c r="K2382" s="161"/>
    </row>
    <row r="2383" ht="12.75">
      <c r="K2383" s="161"/>
    </row>
    <row r="2384" ht="12.75">
      <c r="K2384" s="161"/>
    </row>
    <row r="2385" ht="12.75">
      <c r="K2385" s="161"/>
    </row>
    <row r="2386" ht="12.75">
      <c r="K2386" s="161"/>
    </row>
    <row r="2387" ht="12.75">
      <c r="K2387" s="161"/>
    </row>
    <row r="2388" ht="12.75">
      <c r="K2388" s="161"/>
    </row>
    <row r="2389" ht="12.75">
      <c r="K2389" s="161"/>
    </row>
    <row r="2390" ht="12.75">
      <c r="K2390" s="161"/>
    </row>
    <row r="2391" ht="12.75">
      <c r="K2391" s="161"/>
    </row>
    <row r="2392" ht="12.75">
      <c r="K2392" s="161"/>
    </row>
    <row r="2393" ht="12.75">
      <c r="K2393" s="161"/>
    </row>
    <row r="2394" ht="12.75">
      <c r="K2394" s="161"/>
    </row>
    <row r="2395" ht="12.75">
      <c r="K2395" s="161"/>
    </row>
    <row r="2396" ht="12.75">
      <c r="K2396" s="161"/>
    </row>
    <row r="2397" ht="12.75">
      <c r="K2397" s="161"/>
    </row>
    <row r="2398" ht="12.75">
      <c r="K2398" s="161"/>
    </row>
    <row r="2399" ht="12.75">
      <c r="K2399" s="161"/>
    </row>
    <row r="2400" ht="12.75">
      <c r="K2400" s="161"/>
    </row>
    <row r="2401" ht="12.75">
      <c r="K2401" s="161"/>
    </row>
    <row r="2402" ht="12.75">
      <c r="K2402" s="161"/>
    </row>
    <row r="2403" ht="12.75">
      <c r="K2403" s="161"/>
    </row>
    <row r="2404" ht="12.75">
      <c r="K2404" s="161"/>
    </row>
    <row r="2405" ht="12.75">
      <c r="K2405" s="161"/>
    </row>
    <row r="2406" ht="12.75">
      <c r="K2406" s="161"/>
    </row>
    <row r="2407" ht="12.75">
      <c r="K2407" s="161"/>
    </row>
    <row r="2408" ht="12.75">
      <c r="K2408" s="161"/>
    </row>
    <row r="2409" ht="12.75">
      <c r="K2409" s="161"/>
    </row>
    <row r="2410" ht="12.75">
      <c r="K2410" s="161"/>
    </row>
    <row r="2411" ht="12.75">
      <c r="K2411" s="161"/>
    </row>
    <row r="2412" ht="12.75">
      <c r="K2412" s="161"/>
    </row>
    <row r="2413" ht="12.75">
      <c r="K2413" s="161"/>
    </row>
    <row r="2414" ht="12.75">
      <c r="K2414" s="161"/>
    </row>
    <row r="2415" ht="12.75">
      <c r="K2415" s="161"/>
    </row>
    <row r="2416" ht="12.75">
      <c r="K2416" s="161"/>
    </row>
    <row r="2417" ht="12.75">
      <c r="K2417" s="161"/>
    </row>
    <row r="2418" ht="12.75">
      <c r="K2418" s="161"/>
    </row>
    <row r="2419" ht="12.75">
      <c r="K2419" s="161"/>
    </row>
    <row r="2420" ht="12.75">
      <c r="K2420" s="161"/>
    </row>
    <row r="2421" ht="12.75">
      <c r="K2421" s="161"/>
    </row>
    <row r="2422" ht="12.75">
      <c r="K2422" s="161"/>
    </row>
    <row r="2423" ht="12.75">
      <c r="K2423" s="161"/>
    </row>
    <row r="2424" ht="12.75">
      <c r="K2424" s="161"/>
    </row>
    <row r="2425" ht="12.75">
      <c r="K2425" s="161"/>
    </row>
    <row r="2426" ht="12.75">
      <c r="K2426" s="161"/>
    </row>
    <row r="2427" ht="12.75">
      <c r="K2427" s="161"/>
    </row>
    <row r="2428" ht="12.75">
      <c r="K2428" s="161"/>
    </row>
    <row r="2429" ht="12.75">
      <c r="K2429" s="161"/>
    </row>
    <row r="2430" ht="12.75">
      <c r="K2430" s="161"/>
    </row>
    <row r="2431" ht="12.75">
      <c r="K2431" s="161"/>
    </row>
    <row r="2432" ht="12.75">
      <c r="K2432" s="161"/>
    </row>
    <row r="2433" ht="12.75">
      <c r="K2433" s="161"/>
    </row>
    <row r="2434" ht="12.75">
      <c r="K2434" s="161"/>
    </row>
    <row r="2435" ht="12.75">
      <c r="K2435" s="161"/>
    </row>
    <row r="2436" ht="12.75">
      <c r="K2436" s="161"/>
    </row>
    <row r="2437" ht="12.75">
      <c r="K2437" s="161"/>
    </row>
    <row r="2438" ht="12.75">
      <c r="K2438" s="161"/>
    </row>
    <row r="2439" ht="12.75">
      <c r="K2439" s="161"/>
    </row>
    <row r="2440" ht="12.75">
      <c r="K2440" s="161"/>
    </row>
    <row r="2441" ht="12.75">
      <c r="K2441" s="161"/>
    </row>
    <row r="2442" ht="12.75">
      <c r="K2442" s="161"/>
    </row>
    <row r="2443" ht="12.75">
      <c r="K2443" s="161"/>
    </row>
    <row r="2444" ht="12.75">
      <c r="K2444" s="161"/>
    </row>
    <row r="2445" ht="12.75">
      <c r="K2445" s="161"/>
    </row>
    <row r="2446" ht="12.75">
      <c r="K2446" s="161"/>
    </row>
    <row r="2447" ht="12.75">
      <c r="K2447" s="161"/>
    </row>
    <row r="2448" ht="12.75">
      <c r="K2448" s="161"/>
    </row>
    <row r="2449" ht="12.75">
      <c r="K2449" s="161"/>
    </row>
    <row r="2450" ht="12.75">
      <c r="K2450" s="161"/>
    </row>
    <row r="2451" ht="12.75">
      <c r="K2451" s="161"/>
    </row>
    <row r="2452" ht="12.75">
      <c r="K2452" s="161"/>
    </row>
    <row r="2453" ht="12.75">
      <c r="K2453" s="161"/>
    </row>
    <row r="2454" ht="12.75">
      <c r="K2454" s="161"/>
    </row>
    <row r="2455" ht="12.75">
      <c r="K2455" s="161"/>
    </row>
    <row r="2456" ht="12.75">
      <c r="K2456" s="161"/>
    </row>
    <row r="2457" ht="12.75">
      <c r="K2457" s="161"/>
    </row>
    <row r="2458" ht="12.75">
      <c r="K2458" s="161"/>
    </row>
    <row r="2459" ht="12.75">
      <c r="K2459" s="161"/>
    </row>
    <row r="2460" ht="12.75">
      <c r="K2460" s="161"/>
    </row>
    <row r="2461" ht="12.75">
      <c r="K2461" s="161"/>
    </row>
    <row r="2462" ht="12.75">
      <c r="K2462" s="161"/>
    </row>
    <row r="2463" ht="12.75">
      <c r="K2463" s="161"/>
    </row>
    <row r="2464" ht="12.75">
      <c r="K2464" s="161"/>
    </row>
    <row r="2465" ht="12.75">
      <c r="K2465" s="161"/>
    </row>
    <row r="2466" ht="12.75">
      <c r="K2466" s="161"/>
    </row>
    <row r="2467" ht="12.75">
      <c r="K2467" s="161"/>
    </row>
    <row r="2468" ht="12.75">
      <c r="K2468" s="161"/>
    </row>
    <row r="2469" ht="12.75">
      <c r="K2469" s="161"/>
    </row>
    <row r="2470" ht="12.75">
      <c r="K2470" s="161"/>
    </row>
    <row r="2471" ht="12.75">
      <c r="K2471" s="161"/>
    </row>
    <row r="2472" ht="12.75">
      <c r="K2472" s="161"/>
    </row>
    <row r="2473" ht="12.75">
      <c r="K2473" s="161"/>
    </row>
    <row r="2474" ht="12.75">
      <c r="K2474" s="161"/>
    </row>
    <row r="2475" ht="12.75">
      <c r="K2475" s="161"/>
    </row>
    <row r="2476" ht="12.75">
      <c r="K2476" s="161"/>
    </row>
    <row r="2477" ht="12.75">
      <c r="K2477" s="161"/>
    </row>
    <row r="2478" ht="12.75">
      <c r="K2478" s="161"/>
    </row>
    <row r="2479" ht="12.75">
      <c r="K2479" s="161"/>
    </row>
    <row r="2480" ht="12.75">
      <c r="K2480" s="161"/>
    </row>
    <row r="2481" ht="12.75">
      <c r="K2481" s="161"/>
    </row>
    <row r="2482" ht="12.75">
      <c r="K2482" s="161"/>
    </row>
    <row r="2483" ht="12.75">
      <c r="K2483" s="161"/>
    </row>
    <row r="2484" ht="12.75">
      <c r="K2484" s="161"/>
    </row>
    <row r="2485" ht="12.75">
      <c r="K2485" s="161"/>
    </row>
    <row r="2486" ht="12.75">
      <c r="K2486" s="161"/>
    </row>
    <row r="2487" ht="12.75">
      <c r="K2487" s="161"/>
    </row>
    <row r="2488" ht="12.75">
      <c r="K2488" s="161"/>
    </row>
    <row r="2489" ht="12.75">
      <c r="K2489" s="161"/>
    </row>
    <row r="2490" ht="12.75">
      <c r="K2490" s="161"/>
    </row>
    <row r="2491" ht="12.75">
      <c r="K2491" s="161"/>
    </row>
    <row r="2492" ht="12.75">
      <c r="K2492" s="161"/>
    </row>
    <row r="2493" ht="12.75">
      <c r="K2493" s="161"/>
    </row>
    <row r="2494" ht="12.75">
      <c r="K2494" s="161"/>
    </row>
    <row r="2495" ht="12.75">
      <c r="K2495" s="161"/>
    </row>
    <row r="2496" ht="12.75">
      <c r="K2496" s="161"/>
    </row>
    <row r="2497" ht="12.75">
      <c r="K2497" s="161"/>
    </row>
    <row r="2498" ht="12.75">
      <c r="K2498" s="161"/>
    </row>
    <row r="2499" ht="12.75">
      <c r="K2499" s="161"/>
    </row>
    <row r="2500" ht="12.75">
      <c r="K2500" s="161"/>
    </row>
    <row r="2501" ht="12.75">
      <c r="K2501" s="161"/>
    </row>
    <row r="2502" ht="12.75">
      <c r="K2502" s="161"/>
    </row>
    <row r="2503" ht="12.75">
      <c r="K2503" s="161"/>
    </row>
    <row r="2504" ht="12.75">
      <c r="K2504" s="161"/>
    </row>
    <row r="2505" ht="12.75">
      <c r="K2505" s="161"/>
    </row>
    <row r="2506" ht="12.75">
      <c r="K2506" s="161"/>
    </row>
    <row r="2507" ht="12.75">
      <c r="K2507" s="161"/>
    </row>
    <row r="2508" ht="12.75">
      <c r="K2508" s="161"/>
    </row>
    <row r="2509" ht="12.75">
      <c r="K2509" s="161"/>
    </row>
    <row r="2510" ht="12.75">
      <c r="K2510" s="161"/>
    </row>
    <row r="2511" ht="12.75">
      <c r="K2511" s="161"/>
    </row>
    <row r="2512" ht="12.75">
      <c r="K2512" s="161"/>
    </row>
    <row r="2513" ht="12.75">
      <c r="K2513" s="161"/>
    </row>
    <row r="2514" ht="12.75">
      <c r="K2514" s="161"/>
    </row>
    <row r="2515" ht="12.75">
      <c r="K2515" s="161"/>
    </row>
    <row r="2516" ht="12.75">
      <c r="K2516" s="161"/>
    </row>
    <row r="2517" ht="12.75">
      <c r="K2517" s="161"/>
    </row>
    <row r="2518" ht="12.75">
      <c r="K2518" s="161"/>
    </row>
    <row r="2519" ht="12.75">
      <c r="K2519" s="161"/>
    </row>
    <row r="2520" ht="12.75">
      <c r="K2520" s="161"/>
    </row>
    <row r="2521" ht="12.75">
      <c r="K2521" s="161"/>
    </row>
    <row r="2522" ht="12.75">
      <c r="K2522" s="161"/>
    </row>
    <row r="2523" ht="12.75">
      <c r="K2523" s="161"/>
    </row>
    <row r="2524" ht="12.75">
      <c r="K2524" s="161"/>
    </row>
    <row r="2525" ht="12.75">
      <c r="K2525" s="161"/>
    </row>
    <row r="2526" ht="12.75">
      <c r="K2526" s="161"/>
    </row>
    <row r="2527" ht="12.75">
      <c r="K2527" s="161"/>
    </row>
    <row r="2528" ht="12.75">
      <c r="K2528" s="161"/>
    </row>
    <row r="2529" ht="12.75">
      <c r="K2529" s="161"/>
    </row>
    <row r="2530" ht="12.75">
      <c r="K2530" s="161"/>
    </row>
    <row r="2531" ht="12.75">
      <c r="K2531" s="161"/>
    </row>
    <row r="2532" ht="12.75">
      <c r="K2532" s="161"/>
    </row>
    <row r="2533" ht="12.75">
      <c r="K2533" s="161"/>
    </row>
    <row r="2534" ht="12.75">
      <c r="K2534" s="161"/>
    </row>
    <row r="2535" ht="12.75">
      <c r="K2535" s="161"/>
    </row>
    <row r="2536" ht="12.75">
      <c r="K2536" s="161"/>
    </row>
    <row r="2537" ht="12.75">
      <c r="K2537" s="161"/>
    </row>
    <row r="2538" ht="12.75">
      <c r="K2538" s="161"/>
    </row>
    <row r="2539" ht="12.75">
      <c r="K2539" s="161"/>
    </row>
    <row r="2540" ht="12.75">
      <c r="K2540" s="161"/>
    </row>
    <row r="2541" ht="12.75">
      <c r="K2541" s="161"/>
    </row>
    <row r="2542" ht="12.75">
      <c r="K2542" s="161"/>
    </row>
    <row r="2543" ht="12.75">
      <c r="K2543" s="161"/>
    </row>
    <row r="2544" ht="12.75">
      <c r="K2544" s="161"/>
    </row>
    <row r="2545" ht="12.75">
      <c r="K2545" s="161"/>
    </row>
    <row r="2546" ht="12.75">
      <c r="K2546" s="161"/>
    </row>
    <row r="2547" ht="12.75">
      <c r="K2547" s="161"/>
    </row>
    <row r="2548" ht="12.75">
      <c r="K2548" s="161"/>
    </row>
    <row r="2549" ht="12.75">
      <c r="K2549" s="161"/>
    </row>
    <row r="2550" ht="12.75">
      <c r="K2550" s="161"/>
    </row>
    <row r="2551" ht="12.75">
      <c r="K2551" s="161"/>
    </row>
    <row r="2552" ht="12.75">
      <c r="K2552" s="161"/>
    </row>
    <row r="2553" ht="12.75">
      <c r="K2553" s="161"/>
    </row>
    <row r="2554" ht="12.75">
      <c r="K2554" s="161"/>
    </row>
    <row r="2555" ht="12.75">
      <c r="K2555" s="161"/>
    </row>
    <row r="2556" ht="12.75">
      <c r="K2556" s="161"/>
    </row>
    <row r="2557" ht="12.75">
      <c r="K2557" s="161"/>
    </row>
    <row r="2558" ht="12.75">
      <c r="K2558" s="161"/>
    </row>
    <row r="2559" ht="12.75">
      <c r="K2559" s="161"/>
    </row>
    <row r="2560" ht="12.75">
      <c r="K2560" s="161"/>
    </row>
    <row r="2561" ht="12.75">
      <c r="K2561" s="161"/>
    </row>
    <row r="2562" ht="12.75">
      <c r="K2562" s="161"/>
    </row>
    <row r="2563" ht="12.75">
      <c r="K2563" s="161"/>
    </row>
    <row r="2564" ht="12.75">
      <c r="K2564" s="161"/>
    </row>
    <row r="2565" ht="12.75">
      <c r="K2565" s="161"/>
    </row>
    <row r="2566" ht="12.75">
      <c r="K2566" s="161"/>
    </row>
    <row r="2567" ht="12.75">
      <c r="K2567" s="161"/>
    </row>
    <row r="2568" ht="12.75">
      <c r="K2568" s="161"/>
    </row>
    <row r="2569" ht="12.75">
      <c r="K2569" s="161"/>
    </row>
    <row r="2570" ht="12.75">
      <c r="K2570" s="161"/>
    </row>
    <row r="2571" ht="12.75">
      <c r="K2571" s="161"/>
    </row>
    <row r="2572" ht="12.75">
      <c r="K2572" s="161"/>
    </row>
    <row r="2573" ht="12.75">
      <c r="K2573" s="161"/>
    </row>
    <row r="2574" ht="12.75">
      <c r="K2574" s="161"/>
    </row>
    <row r="2575" ht="12.75">
      <c r="K2575" s="161"/>
    </row>
    <row r="2576" ht="12.75">
      <c r="K2576" s="161"/>
    </row>
    <row r="2577" ht="12.75">
      <c r="K2577" s="161"/>
    </row>
    <row r="2578" ht="12.75">
      <c r="K2578" s="161"/>
    </row>
    <row r="2579" ht="12.75">
      <c r="K2579" s="161"/>
    </row>
    <row r="2580" ht="12.75">
      <c r="K2580" s="161"/>
    </row>
    <row r="2581" ht="12.75">
      <c r="K2581" s="161"/>
    </row>
    <row r="2582" ht="12.75">
      <c r="K2582" s="161"/>
    </row>
    <row r="2583" ht="12.75">
      <c r="K2583" s="161"/>
    </row>
    <row r="2584" ht="12.75">
      <c r="K2584" s="161"/>
    </row>
    <row r="2585" ht="12.75">
      <c r="K2585" s="161"/>
    </row>
    <row r="2586" ht="12.75">
      <c r="K2586" s="161"/>
    </row>
    <row r="2587" ht="12.75">
      <c r="K2587" s="161"/>
    </row>
    <row r="2588" ht="12.75">
      <c r="K2588" s="161"/>
    </row>
    <row r="2589" ht="12.75">
      <c r="K2589" s="161"/>
    </row>
    <row r="2590" ht="12.75">
      <c r="K2590" s="161"/>
    </row>
    <row r="2591" ht="12.75">
      <c r="K2591" s="161"/>
    </row>
    <row r="2592" ht="12.75">
      <c r="K2592" s="161"/>
    </row>
    <row r="2593" ht="12.75">
      <c r="K2593" s="161"/>
    </row>
    <row r="2594" ht="12.75">
      <c r="K2594" s="161"/>
    </row>
    <row r="2595" ht="12.75">
      <c r="K2595" s="161"/>
    </row>
    <row r="2596" ht="12.75">
      <c r="K2596" s="161"/>
    </row>
    <row r="2597" ht="12.75">
      <c r="K2597" s="161"/>
    </row>
    <row r="2598" ht="12.75">
      <c r="K2598" s="161"/>
    </row>
    <row r="2599" ht="12.75">
      <c r="K2599" s="161"/>
    </row>
    <row r="2600" ht="12.75">
      <c r="K2600" s="161"/>
    </row>
    <row r="2601" ht="12.75">
      <c r="K2601" s="161"/>
    </row>
    <row r="2602" ht="12.75">
      <c r="K2602" s="161"/>
    </row>
    <row r="2603" ht="12.75">
      <c r="K2603" s="161"/>
    </row>
    <row r="2604" ht="12.75">
      <c r="K2604" s="161"/>
    </row>
    <row r="2605" ht="12.75">
      <c r="K2605" s="161"/>
    </row>
    <row r="2606" ht="12.75">
      <c r="K2606" s="161"/>
    </row>
    <row r="2607" ht="12.75">
      <c r="K2607" s="161"/>
    </row>
    <row r="2608" ht="12.75">
      <c r="K2608" s="161"/>
    </row>
    <row r="2609" ht="12.75">
      <c r="K2609" s="161"/>
    </row>
    <row r="2610" ht="12.75">
      <c r="K2610" s="161"/>
    </row>
    <row r="2611" ht="12.75">
      <c r="K2611" s="161"/>
    </row>
    <row r="2612" ht="12.75">
      <c r="K2612" s="161"/>
    </row>
    <row r="2613" ht="12.75">
      <c r="K2613" s="161"/>
    </row>
    <row r="2614" ht="12.75">
      <c r="K2614" s="161"/>
    </row>
    <row r="2615" ht="12.75">
      <c r="K2615" s="161"/>
    </row>
    <row r="2616" ht="12.75">
      <c r="K2616" s="161"/>
    </row>
    <row r="2617" ht="12.75">
      <c r="K2617" s="161"/>
    </row>
    <row r="2618" ht="12.75">
      <c r="K2618" s="161"/>
    </row>
    <row r="2619" ht="12.75">
      <c r="K2619" s="161"/>
    </row>
    <row r="2620" ht="12.75">
      <c r="K2620" s="161"/>
    </row>
    <row r="2621" ht="12.75">
      <c r="K2621" s="161"/>
    </row>
    <row r="2622" ht="12.75">
      <c r="K2622" s="161"/>
    </row>
    <row r="2623" ht="12.75">
      <c r="K2623" s="161"/>
    </row>
    <row r="2624" ht="12.75">
      <c r="K2624" s="161"/>
    </row>
    <row r="2625" ht="12.75">
      <c r="K2625" s="161"/>
    </row>
    <row r="2626" ht="12.75">
      <c r="K2626" s="161"/>
    </row>
    <row r="2627" ht="12.75">
      <c r="K2627" s="161"/>
    </row>
    <row r="2628" ht="12.75">
      <c r="K2628" s="161"/>
    </row>
    <row r="2629" ht="12.75">
      <c r="K2629" s="161"/>
    </row>
    <row r="2630" ht="12.75">
      <c r="K2630" s="161"/>
    </row>
    <row r="2631" ht="12.75">
      <c r="K2631" s="161"/>
    </row>
    <row r="2632" ht="12.75">
      <c r="K2632" s="161"/>
    </row>
    <row r="2633" ht="12.75">
      <c r="K2633" s="161"/>
    </row>
    <row r="2634" ht="12.75">
      <c r="K2634" s="161"/>
    </row>
    <row r="2635" ht="12.75">
      <c r="K2635" s="161"/>
    </row>
    <row r="2636" ht="12.75">
      <c r="K2636" s="161"/>
    </row>
    <row r="2637" ht="12.75">
      <c r="K2637" s="161"/>
    </row>
    <row r="2638" ht="12.75">
      <c r="K2638" s="161"/>
    </row>
    <row r="2639" ht="12.75">
      <c r="K2639" s="161"/>
    </row>
    <row r="2640" ht="12.75">
      <c r="K2640" s="161"/>
    </row>
    <row r="2641" ht="12.75">
      <c r="K2641" s="161"/>
    </row>
    <row r="2642" ht="12.75">
      <c r="K2642" s="161"/>
    </row>
    <row r="2643" ht="12.75">
      <c r="K2643" s="161"/>
    </row>
    <row r="2644" ht="12.75">
      <c r="K2644" s="161"/>
    </row>
    <row r="2645" ht="12.75">
      <c r="K2645" s="161"/>
    </row>
    <row r="2646" ht="12.75">
      <c r="K2646" s="161"/>
    </row>
    <row r="2647" ht="12.75">
      <c r="K2647" s="161"/>
    </row>
    <row r="2648" ht="12.75">
      <c r="K2648" s="161"/>
    </row>
    <row r="2649" ht="12.75">
      <c r="K2649" s="161"/>
    </row>
    <row r="2650" ht="12.75">
      <c r="K2650" s="161"/>
    </row>
    <row r="2651" ht="12.75">
      <c r="K2651" s="161"/>
    </row>
    <row r="2652" ht="12.75">
      <c r="K2652" s="161"/>
    </row>
    <row r="2653" ht="12.75">
      <c r="K2653" s="161"/>
    </row>
    <row r="2654" ht="12.75">
      <c r="K2654" s="161"/>
    </row>
    <row r="2655" ht="12.75">
      <c r="K2655" s="161"/>
    </row>
    <row r="2656" ht="12.75">
      <c r="K2656" s="161"/>
    </row>
    <row r="2657" ht="12.75">
      <c r="K2657" s="161"/>
    </row>
    <row r="2658" ht="12.75">
      <c r="K2658" s="161"/>
    </row>
    <row r="2659" ht="12.75">
      <c r="K2659" s="161"/>
    </row>
    <row r="2660" ht="12.75">
      <c r="K2660" s="161"/>
    </row>
    <row r="2661" ht="12.75">
      <c r="K2661" s="161"/>
    </row>
    <row r="2662" ht="12.75">
      <c r="K2662" s="161"/>
    </row>
    <row r="2663" ht="12.75">
      <c r="K2663" s="161"/>
    </row>
    <row r="2664" ht="12.75">
      <c r="K2664" s="161"/>
    </row>
    <row r="2665" ht="12.75">
      <c r="K2665" s="161"/>
    </row>
    <row r="2666" ht="12.75">
      <c r="K2666" s="161"/>
    </row>
    <row r="2667" ht="12.75">
      <c r="K2667" s="161"/>
    </row>
    <row r="2668" ht="12.75">
      <c r="K2668" s="161"/>
    </row>
    <row r="2669" ht="12.75">
      <c r="K2669" s="161"/>
    </row>
    <row r="2670" ht="12.75">
      <c r="K2670" s="161"/>
    </row>
    <row r="2671" ht="12.75">
      <c r="K2671" s="161"/>
    </row>
    <row r="2672" ht="12.75">
      <c r="K2672" s="161"/>
    </row>
    <row r="2673" ht="12.75">
      <c r="K2673" s="161"/>
    </row>
    <row r="2674" ht="12.75">
      <c r="K2674" s="161"/>
    </row>
    <row r="2675" ht="12.75">
      <c r="K2675" s="161"/>
    </row>
    <row r="2676" ht="12.75">
      <c r="K2676" s="161"/>
    </row>
    <row r="2677" ht="12.75">
      <c r="K2677" s="161"/>
    </row>
    <row r="2678" ht="12.75">
      <c r="K2678" s="161"/>
    </row>
    <row r="2679" ht="12.75">
      <c r="K2679" s="161"/>
    </row>
    <row r="2680" ht="12.75">
      <c r="K2680" s="161"/>
    </row>
    <row r="2681" ht="12.75">
      <c r="K2681" s="161"/>
    </row>
    <row r="2682" ht="12.75">
      <c r="K2682" s="161"/>
    </row>
    <row r="2683" ht="12.75">
      <c r="K2683" s="161"/>
    </row>
    <row r="2684" ht="12.75">
      <c r="K2684" s="161"/>
    </row>
    <row r="2685" ht="12.75">
      <c r="K2685" s="161"/>
    </row>
    <row r="2686" ht="12.75">
      <c r="K2686" s="161"/>
    </row>
    <row r="2687" ht="12.75">
      <c r="K2687" s="161"/>
    </row>
    <row r="2688" ht="12.75">
      <c r="K2688" s="161"/>
    </row>
    <row r="2689" ht="12.75">
      <c r="K2689" s="161"/>
    </row>
    <row r="2690" ht="12.75">
      <c r="K2690" s="161"/>
    </row>
    <row r="2691" ht="12.75">
      <c r="K2691" s="161"/>
    </row>
    <row r="2692" ht="12.75">
      <c r="K2692" s="161"/>
    </row>
    <row r="2693" ht="12.75">
      <c r="K2693" s="161"/>
    </row>
    <row r="2694" ht="12.75">
      <c r="K2694" s="161"/>
    </row>
    <row r="2695" ht="12.75">
      <c r="K2695" s="161"/>
    </row>
    <row r="2696" ht="12.75">
      <c r="K2696" s="161"/>
    </row>
    <row r="2697" ht="12.75">
      <c r="K2697" s="161"/>
    </row>
    <row r="2698" ht="12.75">
      <c r="K2698" s="161"/>
    </row>
    <row r="2699" ht="12.75">
      <c r="K2699" s="161"/>
    </row>
    <row r="2700" ht="12.75">
      <c r="K2700" s="161"/>
    </row>
    <row r="2701" ht="12.75">
      <c r="K2701" s="161"/>
    </row>
    <row r="2702" ht="12.75">
      <c r="K2702" s="161"/>
    </row>
    <row r="2703" ht="12.75">
      <c r="K2703" s="161"/>
    </row>
    <row r="2704" ht="12.75">
      <c r="K2704" s="161"/>
    </row>
    <row r="2705" ht="12.75">
      <c r="K2705" s="161"/>
    </row>
    <row r="2706" ht="12.75">
      <c r="K2706" s="161"/>
    </row>
    <row r="2707" ht="12.75">
      <c r="K2707" s="161"/>
    </row>
    <row r="2708" ht="12.75">
      <c r="K2708" s="161"/>
    </row>
    <row r="2709" ht="12.75">
      <c r="K2709" s="161"/>
    </row>
    <row r="2710" ht="12.75">
      <c r="K2710" s="161"/>
    </row>
    <row r="2711" ht="12.75">
      <c r="K2711" s="161"/>
    </row>
    <row r="2712" ht="12.75">
      <c r="K2712" s="161"/>
    </row>
    <row r="2713" ht="12.75">
      <c r="K2713" s="161"/>
    </row>
    <row r="2714" ht="12.75">
      <c r="K2714" s="161"/>
    </row>
    <row r="2715" ht="12.75">
      <c r="K2715" s="161"/>
    </row>
    <row r="2716" ht="12.75">
      <c r="K2716" s="161"/>
    </row>
    <row r="2717" ht="12.75">
      <c r="K2717" s="161"/>
    </row>
    <row r="2718" ht="12.75">
      <c r="K2718" s="161"/>
    </row>
    <row r="2719" ht="12.75">
      <c r="K2719" s="161"/>
    </row>
    <row r="2720" ht="12.75">
      <c r="K2720" s="161"/>
    </row>
    <row r="2721" ht="12.75">
      <c r="K2721" s="161"/>
    </row>
    <row r="2722" ht="12.75">
      <c r="K2722" s="161"/>
    </row>
    <row r="2723" ht="12.75">
      <c r="K2723" s="161"/>
    </row>
    <row r="2724" ht="12.75">
      <c r="K2724" s="161"/>
    </row>
    <row r="2725" ht="12.75">
      <c r="K2725" s="161"/>
    </row>
    <row r="2726" ht="12.75">
      <c r="K2726" s="161"/>
    </row>
    <row r="2727" ht="12.75">
      <c r="K2727" s="161"/>
    </row>
    <row r="2728" ht="12.75">
      <c r="K2728" s="161"/>
    </row>
    <row r="2729" ht="12.75">
      <c r="K2729" s="161"/>
    </row>
    <row r="2730" ht="12.75">
      <c r="K2730" s="161"/>
    </row>
    <row r="2731" ht="12.75">
      <c r="K2731" s="161"/>
    </row>
    <row r="2732" ht="12.75">
      <c r="K2732" s="161"/>
    </row>
    <row r="2733" ht="12.75">
      <c r="K2733" s="161"/>
    </row>
    <row r="2734" ht="12.75">
      <c r="K2734" s="161"/>
    </row>
    <row r="2735" ht="12.75">
      <c r="K2735" s="161"/>
    </row>
    <row r="2736" ht="12.75">
      <c r="K2736" s="161"/>
    </row>
    <row r="2737" ht="12.75">
      <c r="K2737" s="161"/>
    </row>
    <row r="2738" ht="12.75">
      <c r="K2738" s="161"/>
    </row>
    <row r="2739" ht="12.75">
      <c r="K2739" s="161"/>
    </row>
    <row r="2740" ht="12.75">
      <c r="K2740" s="161"/>
    </row>
    <row r="2741" ht="12.75">
      <c r="K2741" s="161"/>
    </row>
    <row r="2742" ht="12.75">
      <c r="K2742" s="161"/>
    </row>
    <row r="2743" ht="12.75">
      <c r="K2743" s="161"/>
    </row>
    <row r="2744" ht="12.75">
      <c r="K2744" s="161"/>
    </row>
    <row r="2745" ht="12.75">
      <c r="K2745" s="161"/>
    </row>
    <row r="2746" ht="12.75">
      <c r="K2746" s="161"/>
    </row>
    <row r="2747" ht="12.75">
      <c r="K2747" s="161"/>
    </row>
    <row r="2748" ht="12.75">
      <c r="K2748" s="161"/>
    </row>
    <row r="2749" ht="12.75">
      <c r="K2749" s="161"/>
    </row>
    <row r="2750" ht="12.75">
      <c r="K2750" s="161"/>
    </row>
    <row r="2751" ht="12.75">
      <c r="K2751" s="161"/>
    </row>
    <row r="2752" ht="12.75">
      <c r="K2752" s="161"/>
    </row>
    <row r="2753" ht="12.75">
      <c r="K2753" s="161"/>
    </row>
    <row r="2754" ht="12.75">
      <c r="K2754" s="161"/>
    </row>
    <row r="2755" ht="12.75">
      <c r="K2755" s="161"/>
    </row>
    <row r="2756" ht="12.75">
      <c r="K2756" s="161"/>
    </row>
    <row r="2757" ht="12.75">
      <c r="K2757" s="161"/>
    </row>
    <row r="2758" ht="12.75">
      <c r="K2758" s="161"/>
    </row>
    <row r="2759" ht="12.75">
      <c r="K2759" s="161"/>
    </row>
    <row r="2760" ht="12.75">
      <c r="K2760" s="161"/>
    </row>
    <row r="2761" ht="12.75">
      <c r="K2761" s="161"/>
    </row>
    <row r="2762" ht="12.75">
      <c r="K2762" s="161"/>
    </row>
    <row r="2763" ht="12.75">
      <c r="K2763" s="161"/>
    </row>
    <row r="2764" ht="12.75">
      <c r="K2764" s="161"/>
    </row>
    <row r="2765" ht="12.75">
      <c r="K2765" s="161"/>
    </row>
    <row r="2766" ht="12.75">
      <c r="K2766" s="161"/>
    </row>
    <row r="2767" ht="12.75">
      <c r="K2767" s="161"/>
    </row>
    <row r="2768" ht="12.75">
      <c r="K2768" s="161"/>
    </row>
    <row r="2769" ht="12.75">
      <c r="K2769" s="161"/>
    </row>
    <row r="2770" ht="12.75">
      <c r="K2770" s="161"/>
    </row>
    <row r="2771" ht="12.75">
      <c r="K2771" s="161"/>
    </row>
    <row r="2772" ht="12.75">
      <c r="K2772" s="161"/>
    </row>
    <row r="2773" ht="12.75">
      <c r="K2773" s="161"/>
    </row>
    <row r="2774" ht="12.75">
      <c r="K2774" s="161"/>
    </row>
    <row r="2775" ht="12.75">
      <c r="K2775" s="161"/>
    </row>
    <row r="2776" ht="12.75">
      <c r="K2776" s="161"/>
    </row>
    <row r="2777" ht="12.75">
      <c r="K2777" s="161"/>
    </row>
    <row r="2778" ht="12.75">
      <c r="K2778" s="161"/>
    </row>
    <row r="2779" ht="12.75">
      <c r="K2779" s="161"/>
    </row>
    <row r="2780" ht="12.75">
      <c r="K2780" s="161"/>
    </row>
    <row r="2781" ht="12.75">
      <c r="K2781" s="161"/>
    </row>
    <row r="2782" ht="12.75">
      <c r="K2782" s="161"/>
    </row>
    <row r="2783" ht="12.75">
      <c r="K2783" s="161"/>
    </row>
    <row r="2784" ht="12.75">
      <c r="K2784" s="161"/>
    </row>
    <row r="2785" ht="12.75">
      <c r="K2785" s="161"/>
    </row>
    <row r="2786" ht="12.75">
      <c r="K2786" s="161"/>
    </row>
    <row r="2787" ht="12.75">
      <c r="K2787" s="161"/>
    </row>
    <row r="2788" ht="12.75">
      <c r="K2788" s="161"/>
    </row>
    <row r="2789" ht="12.75">
      <c r="K2789" s="161"/>
    </row>
    <row r="2790" ht="12.75">
      <c r="K2790" s="161"/>
    </row>
    <row r="2791" ht="12.75">
      <c r="K2791" s="161"/>
    </row>
    <row r="2792" ht="12.75">
      <c r="K2792" s="161"/>
    </row>
    <row r="2793" ht="12.75">
      <c r="K2793" s="161"/>
    </row>
    <row r="2794" ht="12.75">
      <c r="K2794" s="161"/>
    </row>
    <row r="2795" ht="12.75">
      <c r="K2795" s="161"/>
    </row>
    <row r="2796" ht="12.75">
      <c r="K2796" s="161"/>
    </row>
    <row r="2797" ht="12.75">
      <c r="K2797" s="161"/>
    </row>
    <row r="2798" ht="12.75">
      <c r="K2798" s="161"/>
    </row>
    <row r="2799" ht="12.75">
      <c r="K2799" s="161"/>
    </row>
    <row r="2800" ht="12.75">
      <c r="K2800" s="161"/>
    </row>
    <row r="2801" ht="12.75">
      <c r="K2801" s="161"/>
    </row>
    <row r="2802" ht="12.75">
      <c r="K2802" s="161"/>
    </row>
    <row r="2803" ht="12.75">
      <c r="K2803" s="161"/>
    </row>
    <row r="2804" ht="12.75">
      <c r="K2804" s="161"/>
    </row>
    <row r="2805" ht="12.75">
      <c r="K2805" s="161"/>
    </row>
    <row r="2806" ht="12.75">
      <c r="K2806" s="161"/>
    </row>
    <row r="2807" ht="12.75">
      <c r="K2807" s="161"/>
    </row>
    <row r="2808" ht="12.75">
      <c r="K2808" s="161"/>
    </row>
    <row r="2809" ht="12.75">
      <c r="K2809" s="161"/>
    </row>
    <row r="2810" ht="12.75">
      <c r="K2810" s="161"/>
    </row>
    <row r="2811" ht="12.75">
      <c r="K2811" s="161"/>
    </row>
    <row r="2812" ht="12.75">
      <c r="K2812" s="161"/>
    </row>
    <row r="2813" ht="12.75">
      <c r="K2813" s="161"/>
    </row>
    <row r="2814" ht="12.75">
      <c r="K2814" s="161"/>
    </row>
    <row r="2815" ht="12.75">
      <c r="K2815" s="161"/>
    </row>
    <row r="2816" ht="12.75">
      <c r="K2816" s="161"/>
    </row>
    <row r="2817" ht="12.75">
      <c r="K2817" s="161"/>
    </row>
    <row r="2818" ht="12.75">
      <c r="K2818" s="161"/>
    </row>
    <row r="2819" ht="12.75">
      <c r="K2819" s="161"/>
    </row>
    <row r="2820" ht="12.75">
      <c r="K2820" s="161"/>
    </row>
    <row r="2821" ht="12.75">
      <c r="K2821" s="161"/>
    </row>
    <row r="2822" ht="12.75">
      <c r="K2822" s="161"/>
    </row>
    <row r="2823" ht="12.75">
      <c r="K2823" s="161"/>
    </row>
    <row r="2824" ht="12.75">
      <c r="K2824" s="161"/>
    </row>
    <row r="2825" ht="12.75">
      <c r="K2825" s="161"/>
    </row>
    <row r="2826" ht="12.75">
      <c r="K2826" s="161"/>
    </row>
    <row r="2827" ht="12.75">
      <c r="K2827" s="161"/>
    </row>
    <row r="2828" ht="12.75">
      <c r="K2828" s="161"/>
    </row>
    <row r="2829" ht="12.75">
      <c r="K2829" s="161"/>
    </row>
    <row r="2830" ht="12.75">
      <c r="K2830" s="161"/>
    </row>
    <row r="2831" ht="12.75">
      <c r="K2831" s="161"/>
    </row>
    <row r="2832" ht="12.75">
      <c r="K2832" s="161"/>
    </row>
    <row r="2833" ht="12.75">
      <c r="K2833" s="161"/>
    </row>
    <row r="2834" ht="12.75">
      <c r="K2834" s="161"/>
    </row>
    <row r="2835" ht="12.75">
      <c r="K2835" s="161"/>
    </row>
    <row r="2836" ht="12.75">
      <c r="K2836" s="161"/>
    </row>
    <row r="2837" ht="12.75">
      <c r="K2837" s="161"/>
    </row>
    <row r="2838" ht="12.75">
      <c r="K2838" s="161"/>
    </row>
    <row r="2839" ht="12.75">
      <c r="K2839" s="161"/>
    </row>
    <row r="2840" ht="12.75">
      <c r="K2840" s="161"/>
    </row>
    <row r="2841" ht="12.75">
      <c r="K2841" s="161"/>
    </row>
    <row r="2842" ht="12.75">
      <c r="K2842" s="161"/>
    </row>
    <row r="2843" ht="12.75">
      <c r="K2843" s="161"/>
    </row>
    <row r="2844" ht="12.75">
      <c r="K2844" s="161"/>
    </row>
    <row r="2845" ht="12.75">
      <c r="K2845" s="161"/>
    </row>
    <row r="2846" ht="12.75">
      <c r="K2846" s="161"/>
    </row>
    <row r="2847" ht="12.75">
      <c r="K2847" s="161"/>
    </row>
    <row r="2848" ht="12.75">
      <c r="K2848" s="161"/>
    </row>
    <row r="2849" ht="12.75">
      <c r="K2849" s="161"/>
    </row>
    <row r="2850" ht="12.75">
      <c r="K2850" s="161"/>
    </row>
    <row r="2851" ht="12.75">
      <c r="K2851" s="161"/>
    </row>
    <row r="2852" ht="12.75">
      <c r="K2852" s="161"/>
    </row>
    <row r="2853" ht="12.75">
      <c r="K2853" s="161"/>
    </row>
    <row r="2854" ht="12.75">
      <c r="K2854" s="161"/>
    </row>
    <row r="2855" ht="12.75">
      <c r="K2855" s="161"/>
    </row>
    <row r="2856" ht="12.75">
      <c r="K2856" s="161"/>
    </row>
    <row r="2857" ht="12.75">
      <c r="K2857" s="161"/>
    </row>
    <row r="2858" ht="12.75">
      <c r="K2858" s="161"/>
    </row>
    <row r="2859" ht="12.75">
      <c r="K2859" s="161"/>
    </row>
    <row r="2860" ht="12.75">
      <c r="K2860" s="161"/>
    </row>
    <row r="2861" ht="12.75">
      <c r="K2861" s="161"/>
    </row>
    <row r="2862" ht="12.75">
      <c r="K2862" s="161"/>
    </row>
    <row r="2863" ht="12.75">
      <c r="K2863" s="161"/>
    </row>
    <row r="2864" ht="12.75">
      <c r="K2864" s="161"/>
    </row>
    <row r="2865" ht="12.75">
      <c r="K2865" s="161"/>
    </row>
    <row r="2866" ht="12.75">
      <c r="K2866" s="161"/>
    </row>
    <row r="2867" ht="12.75">
      <c r="K2867" s="161"/>
    </row>
    <row r="2868" ht="12.75">
      <c r="K2868" s="161"/>
    </row>
    <row r="2869" ht="12.75">
      <c r="K2869" s="161"/>
    </row>
    <row r="2870" ht="12.75">
      <c r="K2870" s="161"/>
    </row>
    <row r="2871" ht="12.75">
      <c r="K2871" s="161"/>
    </row>
    <row r="2872" ht="12.75">
      <c r="K2872" s="161"/>
    </row>
    <row r="2873" ht="12.75">
      <c r="K2873" s="161"/>
    </row>
    <row r="2874" ht="12.75">
      <c r="K2874" s="161"/>
    </row>
    <row r="2875" ht="12.75">
      <c r="K2875" s="161"/>
    </row>
    <row r="2876" ht="12.75">
      <c r="K2876" s="161"/>
    </row>
    <row r="2877" ht="12.75">
      <c r="K2877" s="161"/>
    </row>
    <row r="2878" ht="12.75">
      <c r="K2878" s="161"/>
    </row>
    <row r="2879" ht="12.75">
      <c r="K2879" s="161"/>
    </row>
    <row r="2880" ht="12.75">
      <c r="K2880" s="161"/>
    </row>
    <row r="2881" ht="12.75">
      <c r="K2881" s="161"/>
    </row>
    <row r="2882" ht="12.75">
      <c r="K2882" s="161"/>
    </row>
    <row r="2883" ht="12.75">
      <c r="K2883" s="161"/>
    </row>
    <row r="2884" ht="12.75">
      <c r="K2884" s="161"/>
    </row>
    <row r="2885" ht="12.75">
      <c r="K2885" s="161"/>
    </row>
    <row r="2886" ht="12.75">
      <c r="K2886" s="161"/>
    </row>
    <row r="2887" ht="12.75">
      <c r="K2887" s="161"/>
    </row>
    <row r="2888" ht="12.75">
      <c r="K2888" s="161"/>
    </row>
    <row r="2889" ht="12.75">
      <c r="K2889" s="161"/>
    </row>
    <row r="2890" ht="12.75">
      <c r="K2890" s="161"/>
    </row>
    <row r="2891" ht="12.75">
      <c r="K2891" s="161"/>
    </row>
    <row r="2892" ht="12.75">
      <c r="K2892" s="161"/>
    </row>
    <row r="2893" ht="12.75">
      <c r="K2893" s="161"/>
    </row>
    <row r="2894" ht="12.75">
      <c r="K2894" s="161"/>
    </row>
    <row r="2895" ht="12.75">
      <c r="K2895" s="161"/>
    </row>
    <row r="2896" ht="12.75">
      <c r="K2896" s="161"/>
    </row>
    <row r="2897" ht="12.75">
      <c r="K2897" s="161"/>
    </row>
    <row r="2898" ht="12.75">
      <c r="K2898" s="161"/>
    </row>
    <row r="2899" ht="12.75">
      <c r="K2899" s="161"/>
    </row>
    <row r="2900" ht="12.75">
      <c r="K2900" s="161"/>
    </row>
    <row r="2901" ht="12.75">
      <c r="K2901" s="161"/>
    </row>
    <row r="2902" ht="12.75">
      <c r="K2902" s="161"/>
    </row>
    <row r="2903" ht="12.75">
      <c r="K2903" s="161"/>
    </row>
    <row r="2904" ht="12.75">
      <c r="K2904" s="161"/>
    </row>
    <row r="2905" ht="12.75">
      <c r="K2905" s="161"/>
    </row>
    <row r="2906" ht="12.75">
      <c r="K2906" s="161"/>
    </row>
    <row r="2907" ht="12.75">
      <c r="K2907" s="161"/>
    </row>
    <row r="2908" ht="12.75">
      <c r="K2908" s="161"/>
    </row>
    <row r="2909" ht="12.75">
      <c r="K2909" s="161"/>
    </row>
    <row r="2910" ht="12.75">
      <c r="K2910" s="161"/>
    </row>
    <row r="2911" ht="12.75">
      <c r="K2911" s="161"/>
    </row>
    <row r="2912" ht="12.75">
      <c r="K2912" s="161"/>
    </row>
    <row r="2913" ht="12.75">
      <c r="K2913" s="161"/>
    </row>
    <row r="2914" ht="12.75">
      <c r="K2914" s="161"/>
    </row>
    <row r="2915" ht="12.75">
      <c r="K2915" s="161"/>
    </row>
    <row r="2916" ht="12.75">
      <c r="K2916" s="161"/>
    </row>
    <row r="2917" ht="12.75">
      <c r="K2917" s="161"/>
    </row>
    <row r="2918" ht="12.75">
      <c r="K2918" s="161"/>
    </row>
    <row r="2919" ht="12.75">
      <c r="K2919" s="161"/>
    </row>
    <row r="2920" ht="12.75">
      <c r="K2920" s="161"/>
    </row>
    <row r="2921" ht="12.75">
      <c r="K2921" s="161"/>
    </row>
    <row r="2922" ht="12.75">
      <c r="K2922" s="161"/>
    </row>
    <row r="2923" ht="12.75">
      <c r="K2923" s="161"/>
    </row>
    <row r="2924" ht="12.75">
      <c r="K2924" s="161"/>
    </row>
    <row r="2925" ht="12.75">
      <c r="K2925" s="161"/>
    </row>
    <row r="2926" ht="12.75">
      <c r="K2926" s="161"/>
    </row>
    <row r="2927" ht="12.75">
      <c r="K2927" s="161"/>
    </row>
    <row r="2928" ht="12.75">
      <c r="K2928" s="161"/>
    </row>
    <row r="2929" ht="12.75">
      <c r="K2929" s="161"/>
    </row>
    <row r="2930" ht="12.75">
      <c r="K2930" s="161"/>
    </row>
    <row r="2931" ht="12.75">
      <c r="K2931" s="161"/>
    </row>
    <row r="2932" ht="12.75">
      <c r="K2932" s="161"/>
    </row>
    <row r="2933" ht="12.75">
      <c r="K2933" s="161"/>
    </row>
    <row r="2934" ht="12.75">
      <c r="K2934" s="161"/>
    </row>
    <row r="2935" ht="12.75">
      <c r="K2935" s="161"/>
    </row>
    <row r="2936" ht="12.75">
      <c r="K2936" s="161"/>
    </row>
    <row r="2937" ht="12.75">
      <c r="K2937" s="161"/>
    </row>
    <row r="2938" ht="12.75">
      <c r="K2938" s="161"/>
    </row>
    <row r="2939" ht="12.75">
      <c r="K2939" s="161"/>
    </row>
    <row r="2940" ht="12.75">
      <c r="K2940" s="161"/>
    </row>
    <row r="2941" ht="12.75">
      <c r="K2941" s="161"/>
    </row>
    <row r="2942" ht="12.75">
      <c r="K2942" s="161"/>
    </row>
    <row r="2943" ht="12.75">
      <c r="K2943" s="161"/>
    </row>
    <row r="2944" ht="12.75">
      <c r="K2944" s="161"/>
    </row>
    <row r="2945" ht="12.75">
      <c r="K2945" s="161"/>
    </row>
    <row r="2946" ht="12.75">
      <c r="K2946" s="161"/>
    </row>
    <row r="2947" ht="12.75">
      <c r="K2947" s="161"/>
    </row>
    <row r="2948" ht="12.75">
      <c r="K2948" s="161"/>
    </row>
    <row r="2949" ht="12.75">
      <c r="K2949" s="161"/>
    </row>
    <row r="2950" ht="12.75">
      <c r="K2950" s="161"/>
    </row>
    <row r="2951" ht="12.75">
      <c r="K2951" s="161"/>
    </row>
    <row r="2952" ht="12.75">
      <c r="K2952" s="161"/>
    </row>
    <row r="2953" ht="12.75">
      <c r="K2953" s="161"/>
    </row>
    <row r="2954" ht="12.75">
      <c r="K2954" s="161"/>
    </row>
    <row r="2955" ht="12.75">
      <c r="K2955" s="161"/>
    </row>
    <row r="2956" ht="12.75">
      <c r="K2956" s="161"/>
    </row>
    <row r="2957" ht="12.75">
      <c r="K2957" s="161"/>
    </row>
    <row r="2958" ht="12.75">
      <c r="K2958" s="161"/>
    </row>
    <row r="2959" ht="12.75">
      <c r="K2959" s="161"/>
    </row>
    <row r="2960" ht="12.75">
      <c r="K2960" s="161"/>
    </row>
    <row r="2961" ht="12.75">
      <c r="K2961" s="161"/>
    </row>
    <row r="2962" ht="12.75">
      <c r="K2962" s="161"/>
    </row>
    <row r="2963" ht="12.75">
      <c r="K2963" s="161"/>
    </row>
    <row r="2964" ht="12.75">
      <c r="K2964" s="161"/>
    </row>
    <row r="2965" ht="12.75">
      <c r="K2965" s="161"/>
    </row>
    <row r="2966" ht="12.75">
      <c r="K2966" s="161"/>
    </row>
    <row r="2967" ht="12.75">
      <c r="K2967" s="161"/>
    </row>
    <row r="2968" ht="12.75">
      <c r="K2968" s="161"/>
    </row>
    <row r="2969" ht="12.75">
      <c r="K2969" s="161"/>
    </row>
    <row r="2970" ht="12.75">
      <c r="K2970" s="161"/>
    </row>
    <row r="2971" ht="12.75">
      <c r="K2971" s="161"/>
    </row>
    <row r="2972" ht="12.75">
      <c r="K2972" s="161"/>
    </row>
    <row r="2973" ht="12.75">
      <c r="K2973" s="161"/>
    </row>
    <row r="2974" ht="12.75">
      <c r="K2974" s="161"/>
    </row>
    <row r="2975" ht="12.75">
      <c r="K2975" s="161"/>
    </row>
    <row r="2976" ht="12.75">
      <c r="K2976" s="161"/>
    </row>
    <row r="2977" ht="12.75">
      <c r="K2977" s="161"/>
    </row>
    <row r="2978" ht="12.75">
      <c r="K2978" s="161"/>
    </row>
    <row r="2979" ht="12.75">
      <c r="K2979" s="161"/>
    </row>
    <row r="2980" ht="12.75">
      <c r="K2980" s="161"/>
    </row>
    <row r="2981" ht="12.75">
      <c r="K2981" s="161"/>
    </row>
    <row r="2982" ht="12.75">
      <c r="K2982" s="161"/>
    </row>
    <row r="2983" ht="12.75">
      <c r="K2983" s="161"/>
    </row>
    <row r="2984" ht="12.75">
      <c r="K2984" s="161"/>
    </row>
    <row r="2985" ht="12.75">
      <c r="K2985" s="161"/>
    </row>
    <row r="2986" ht="12.75">
      <c r="K2986" s="161"/>
    </row>
    <row r="2987" ht="12.75">
      <c r="K2987" s="161"/>
    </row>
    <row r="2988" ht="12.75">
      <c r="K2988" s="161"/>
    </row>
    <row r="2989" ht="12.75">
      <c r="K2989" s="161"/>
    </row>
    <row r="2990" ht="12.75">
      <c r="K2990" s="161"/>
    </row>
    <row r="2991" ht="12.75">
      <c r="K2991" s="161"/>
    </row>
    <row r="2992" ht="12.75">
      <c r="K2992" s="161"/>
    </row>
    <row r="2993" ht="12.75">
      <c r="K2993" s="161"/>
    </row>
    <row r="2994" ht="12.75">
      <c r="K2994" s="161"/>
    </row>
    <row r="2995" ht="12.75">
      <c r="K2995" s="161"/>
    </row>
    <row r="2996" ht="12.75">
      <c r="K2996" s="161"/>
    </row>
    <row r="2997" ht="12.75">
      <c r="K2997" s="161"/>
    </row>
    <row r="2998" ht="12.75">
      <c r="K2998" s="161"/>
    </row>
    <row r="2999" ht="12.75">
      <c r="K2999" s="161"/>
    </row>
    <row r="3000" ht="12.75">
      <c r="K3000" s="161"/>
    </row>
    <row r="3001" ht="12.75">
      <c r="K3001" s="161"/>
    </row>
    <row r="3002" ht="12.75">
      <c r="K3002" s="161"/>
    </row>
    <row r="3003" ht="12.75">
      <c r="K3003" s="161"/>
    </row>
    <row r="3004" ht="12.75">
      <c r="K3004" s="161"/>
    </row>
    <row r="3005" ht="12.75">
      <c r="K3005" s="161"/>
    </row>
    <row r="3006" ht="12.75">
      <c r="K3006" s="161"/>
    </row>
    <row r="3007" ht="12.75">
      <c r="K3007" s="161"/>
    </row>
    <row r="3008" ht="12.75">
      <c r="K3008" s="161"/>
    </row>
    <row r="3009" ht="12.75">
      <c r="K3009" s="161"/>
    </row>
    <row r="3010" ht="12.75">
      <c r="K3010" s="161"/>
    </row>
    <row r="3011" ht="12.75">
      <c r="K3011" s="161"/>
    </row>
    <row r="3012" ht="12.75">
      <c r="K3012" s="161"/>
    </row>
    <row r="3013" ht="12.75">
      <c r="K3013" s="161"/>
    </row>
    <row r="3014" ht="12.75">
      <c r="K3014" s="161"/>
    </row>
    <row r="3015" ht="12.75">
      <c r="K3015" s="161"/>
    </row>
    <row r="3016" ht="12.75">
      <c r="K3016" s="161"/>
    </row>
    <row r="3017" ht="12.75">
      <c r="K3017" s="161"/>
    </row>
    <row r="3018" ht="12.75">
      <c r="K3018" s="161"/>
    </row>
    <row r="3019" ht="12.75">
      <c r="K3019" s="161"/>
    </row>
    <row r="3020" ht="12.75">
      <c r="K3020" s="161"/>
    </row>
    <row r="3021" ht="12.75">
      <c r="K3021" s="161"/>
    </row>
    <row r="3022" ht="12.75">
      <c r="K3022" s="161"/>
    </row>
    <row r="3023" ht="12.75">
      <c r="K3023" s="161"/>
    </row>
    <row r="3024" ht="12.75">
      <c r="K3024" s="161"/>
    </row>
    <row r="3025" ht="12.75">
      <c r="K3025" s="161"/>
    </row>
    <row r="3026" ht="12.75">
      <c r="K3026" s="161"/>
    </row>
    <row r="3027" ht="12.75">
      <c r="K3027" s="161"/>
    </row>
    <row r="3028" ht="12.75">
      <c r="K3028" s="161"/>
    </row>
    <row r="3029" ht="12.75">
      <c r="K3029" s="161"/>
    </row>
    <row r="3030" ht="12.75">
      <c r="K3030" s="161"/>
    </row>
    <row r="3031" ht="12.75">
      <c r="K3031" s="161"/>
    </row>
    <row r="3032" ht="12.75">
      <c r="K3032" s="161"/>
    </row>
    <row r="3033" ht="12.75">
      <c r="K3033" s="161"/>
    </row>
    <row r="3034" ht="12.75">
      <c r="K3034" s="161"/>
    </row>
    <row r="3035" ht="12.75">
      <c r="K3035" s="161"/>
    </row>
    <row r="3036" ht="12.75">
      <c r="K3036" s="161"/>
    </row>
    <row r="3037" ht="12.75">
      <c r="K3037" s="161"/>
    </row>
    <row r="3038" ht="12.75">
      <c r="K3038" s="161"/>
    </row>
    <row r="3039" ht="12.75">
      <c r="K3039" s="161"/>
    </row>
    <row r="3040" ht="12.75">
      <c r="K3040" s="161"/>
    </row>
    <row r="3041" ht="12.75">
      <c r="K3041" s="161"/>
    </row>
    <row r="3042" ht="12.75">
      <c r="K3042" s="161"/>
    </row>
    <row r="3043" ht="12.75">
      <c r="K3043" s="161"/>
    </row>
    <row r="3044" ht="12.75">
      <c r="K3044" s="161"/>
    </row>
    <row r="3045" ht="12.75">
      <c r="K3045" s="161"/>
    </row>
    <row r="3046" ht="12.75">
      <c r="K3046" s="161"/>
    </row>
    <row r="3047" ht="12.75">
      <c r="K3047" s="161"/>
    </row>
    <row r="3048" ht="12.75">
      <c r="K3048" s="161"/>
    </row>
    <row r="3049" ht="12.75">
      <c r="K3049" s="161"/>
    </row>
    <row r="3050" ht="12.75">
      <c r="K3050" s="161"/>
    </row>
    <row r="3051" ht="12.75">
      <c r="K3051" s="161"/>
    </row>
    <row r="3052" ht="12.75">
      <c r="K3052" s="161"/>
    </row>
    <row r="3053" ht="12.75">
      <c r="K3053" s="161"/>
    </row>
    <row r="3054" ht="12.75">
      <c r="K3054" s="161"/>
    </row>
    <row r="3055" ht="12.75">
      <c r="K3055" s="161"/>
    </row>
    <row r="3056" ht="12.75">
      <c r="K3056" s="161"/>
    </row>
    <row r="3057" ht="12.75">
      <c r="K3057" s="161"/>
    </row>
    <row r="3058" ht="12.75">
      <c r="K3058" s="161"/>
    </row>
    <row r="3059" ht="12.75">
      <c r="K3059" s="161"/>
    </row>
    <row r="3060" ht="12.75">
      <c r="K3060" s="161"/>
    </row>
    <row r="3061" ht="12.75">
      <c r="K3061" s="161"/>
    </row>
    <row r="3062" ht="12.75">
      <c r="K3062" s="161"/>
    </row>
    <row r="3063" ht="12.75">
      <c r="K3063" s="161"/>
    </row>
    <row r="3064" ht="12.75">
      <c r="K3064" s="161"/>
    </row>
    <row r="3065" ht="12.75">
      <c r="K3065" s="161"/>
    </row>
    <row r="3066" ht="12.75">
      <c r="K3066" s="161"/>
    </row>
    <row r="3067" ht="12.75">
      <c r="K3067" s="161"/>
    </row>
    <row r="3068" ht="12.75">
      <c r="K3068" s="161"/>
    </row>
    <row r="3069" ht="12.75">
      <c r="K3069" s="161"/>
    </row>
    <row r="3070" ht="12.75">
      <c r="K3070" s="161"/>
    </row>
    <row r="3071" ht="12.75">
      <c r="K3071" s="161"/>
    </row>
    <row r="3072" ht="12.75">
      <c r="K3072" s="161"/>
    </row>
    <row r="3073" ht="12.75">
      <c r="K3073" s="161"/>
    </row>
    <row r="3074" ht="12.75">
      <c r="K3074" s="161"/>
    </row>
    <row r="3075" ht="12.75">
      <c r="K3075" s="161"/>
    </row>
    <row r="3076" ht="12.75">
      <c r="K3076" s="161"/>
    </row>
    <row r="3077" ht="12.75">
      <c r="K3077" s="161"/>
    </row>
    <row r="3078" ht="12.75">
      <c r="K3078" s="161"/>
    </row>
    <row r="3079" ht="12.75">
      <c r="K3079" s="161"/>
    </row>
    <row r="3080" ht="12.75">
      <c r="K3080" s="161"/>
    </row>
    <row r="3081" ht="12.75">
      <c r="K3081" s="161"/>
    </row>
    <row r="3082" ht="12.75">
      <c r="K3082" s="161"/>
    </row>
    <row r="3083" ht="12.75">
      <c r="K3083" s="161"/>
    </row>
    <row r="3084" ht="12.75">
      <c r="K3084" s="161"/>
    </row>
    <row r="3085" ht="12.75">
      <c r="K3085" s="161"/>
    </row>
    <row r="3086" ht="12.75">
      <c r="K3086" s="161"/>
    </row>
    <row r="3087" ht="12.75">
      <c r="K3087" s="161"/>
    </row>
    <row r="3088" ht="12.75">
      <c r="K3088" s="161"/>
    </row>
    <row r="3089" ht="12.75">
      <c r="K3089" s="161"/>
    </row>
    <row r="3090" ht="12.75">
      <c r="K3090" s="161"/>
    </row>
    <row r="3091" ht="12.75">
      <c r="K3091" s="161"/>
    </row>
    <row r="3092" ht="12.75">
      <c r="K3092" s="161"/>
    </row>
    <row r="3093" ht="12.75">
      <c r="K3093" s="161"/>
    </row>
    <row r="3094" ht="12.75">
      <c r="K3094" s="161"/>
    </row>
  </sheetData>
  <autoFilter ref="B1:B3094"/>
  <printOptions horizontalCentered="1"/>
  <pageMargins left="0" right="0" top="0.3937007874015748" bottom="0.1968503937007874" header="0.11811023622047245" footer="0"/>
  <pageSetup horizontalDpi="600" verticalDpi="600" orientation="portrait" paperSize="9" r:id="rId1"/>
  <headerFooter alignWithMargins="0">
    <oddHeader>&amp;CRozpočet 2011
&amp;R&amp;P</oddHeader>
  </headerFooter>
  <rowBreaks count="1" manualBreakCount="1">
    <brk id="853" max="255" man="1"/>
  </rowBreaks>
  <ignoredErrors>
    <ignoredError sqref="A900:B900 A302:B302 E6:E8 E12:E14 E22:E23 B292:B294 A297:B297 A301:C301 E16:E18 A299" numberStoredAsText="1"/>
    <ignoredError sqref="N30" formula="1"/>
    <ignoredError sqref="N1062:O10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A102">
      <selection activeCell="F131" sqref="F131"/>
    </sheetView>
  </sheetViews>
  <sheetFormatPr defaultColWidth="9.00390625" defaultRowHeight="12.75"/>
  <cols>
    <col min="1" max="1" width="4.625" style="0" bestFit="1" customWidth="1"/>
    <col min="2" max="3" width="5.00390625" style="0" bestFit="1" customWidth="1"/>
    <col min="4" max="4" width="3.625" style="251" customWidth="1"/>
    <col min="5" max="5" width="5.25390625" style="251" bestFit="1" customWidth="1"/>
    <col min="6" max="6" width="33.625" style="0" customWidth="1"/>
    <col min="7" max="7" width="10.75390625" style="0" hidden="1" customWidth="1"/>
    <col min="8" max="8" width="11.125" style="0" hidden="1" customWidth="1"/>
    <col min="9" max="9" width="8.25390625" style="0" bestFit="1" customWidth="1"/>
    <col min="10" max="10" width="12.375" style="0" hidden="1" customWidth="1"/>
    <col min="11" max="11" width="7.875" style="0" bestFit="1" customWidth="1"/>
    <col min="12" max="12" width="6.375" style="10" bestFit="1" customWidth="1"/>
    <col min="13" max="13" width="8.125" style="0" bestFit="1" customWidth="1"/>
    <col min="14" max="14" width="7.875" style="0" bestFit="1" customWidth="1"/>
    <col min="15" max="15" width="6.625" style="10" bestFit="1" customWidth="1"/>
    <col min="16" max="16" width="4.00390625" style="345" customWidth="1"/>
  </cols>
  <sheetData>
    <row r="1" spans="6:15" ht="15.75" thickBot="1">
      <c r="F1" s="148" t="s">
        <v>477</v>
      </c>
      <c r="H1" s="3" t="s">
        <v>419</v>
      </c>
      <c r="I1" s="243" t="s">
        <v>501</v>
      </c>
      <c r="J1" s="240">
        <v>2008</v>
      </c>
      <c r="K1" s="353">
        <v>2010</v>
      </c>
      <c r="L1" s="656" t="s">
        <v>894</v>
      </c>
      <c r="M1" s="414" t="s">
        <v>502</v>
      </c>
      <c r="N1" s="353">
        <v>2010</v>
      </c>
      <c r="O1" s="656" t="s">
        <v>894</v>
      </c>
    </row>
    <row r="2" spans="1:15" ht="13.5" thickBot="1">
      <c r="A2" s="156" t="s">
        <v>341</v>
      </c>
      <c r="B2" s="157" t="s">
        <v>498</v>
      </c>
      <c r="C2" s="157" t="s">
        <v>346</v>
      </c>
      <c r="D2" s="326" t="s">
        <v>40</v>
      </c>
      <c r="E2" s="326" t="s">
        <v>420</v>
      </c>
      <c r="F2" s="158" t="s">
        <v>212</v>
      </c>
      <c r="G2" s="159"/>
      <c r="H2" s="160"/>
      <c r="I2" s="242" t="s">
        <v>499</v>
      </c>
      <c r="J2" s="242" t="s">
        <v>500</v>
      </c>
      <c r="K2" s="411" t="s">
        <v>500</v>
      </c>
      <c r="L2" s="657" t="s">
        <v>895</v>
      </c>
      <c r="M2" s="413" t="s">
        <v>499</v>
      </c>
      <c r="N2" s="411" t="s">
        <v>500</v>
      </c>
      <c r="O2" s="657" t="s">
        <v>895</v>
      </c>
    </row>
    <row r="3" spans="1:13" ht="3" customHeight="1" thickBot="1">
      <c r="A3" s="147"/>
      <c r="B3" s="47"/>
      <c r="C3" s="47"/>
      <c r="D3" s="327"/>
      <c r="E3" s="327"/>
      <c r="F3" s="47"/>
      <c r="H3" s="41"/>
      <c r="I3" s="6"/>
      <c r="J3" s="4"/>
      <c r="M3" s="36"/>
    </row>
    <row r="4" spans="1:15" ht="13.5" thickBot="1">
      <c r="A4" s="7">
        <v>1</v>
      </c>
      <c r="B4" s="7"/>
      <c r="C4" s="7"/>
      <c r="D4" s="328"/>
      <c r="E4" s="328"/>
      <c r="F4" s="16" t="s">
        <v>213</v>
      </c>
      <c r="I4" s="81"/>
      <c r="J4" s="81"/>
      <c r="K4" s="165"/>
      <c r="L4" s="298"/>
      <c r="M4" s="81"/>
      <c r="N4" s="165"/>
      <c r="O4" s="182"/>
    </row>
    <row r="5" spans="1:15" ht="12" customHeight="1">
      <c r="A5" s="235">
        <v>17</v>
      </c>
      <c r="B5" s="239">
        <v>3113</v>
      </c>
      <c r="C5" s="239">
        <v>6171</v>
      </c>
      <c r="D5" s="465"/>
      <c r="E5" s="330"/>
      <c r="F5" s="88" t="s">
        <v>447</v>
      </c>
      <c r="G5" s="1"/>
      <c r="H5" s="1"/>
      <c r="I5" s="574">
        <v>140</v>
      </c>
      <c r="J5" s="149"/>
      <c r="K5" s="175">
        <v>140</v>
      </c>
      <c r="L5" s="300">
        <v>0</v>
      </c>
      <c r="M5" s="575"/>
      <c r="N5" s="570"/>
      <c r="O5" s="278"/>
    </row>
    <row r="6" spans="1:15" ht="12.75">
      <c r="A6" s="125">
        <v>17</v>
      </c>
      <c r="B6" s="101">
        <v>6123</v>
      </c>
      <c r="C6" s="101">
        <v>6171</v>
      </c>
      <c r="D6" s="169"/>
      <c r="E6" s="331"/>
      <c r="F6" s="65" t="s">
        <v>1055</v>
      </c>
      <c r="G6" s="573"/>
      <c r="H6" s="296"/>
      <c r="I6" s="83"/>
      <c r="J6" s="191"/>
      <c r="K6" s="192"/>
      <c r="L6" s="311"/>
      <c r="M6" s="300">
        <v>650</v>
      </c>
      <c r="N6" s="175">
        <v>635.9</v>
      </c>
      <c r="O6" s="300">
        <v>0</v>
      </c>
    </row>
    <row r="7" spans="1:15" ht="12.75">
      <c r="A7" s="235">
        <v>99</v>
      </c>
      <c r="B7" s="239">
        <v>6111</v>
      </c>
      <c r="C7" s="239">
        <v>6171</v>
      </c>
      <c r="D7" s="465"/>
      <c r="E7" s="330"/>
      <c r="F7" s="88" t="s">
        <v>661</v>
      </c>
      <c r="G7" s="571"/>
      <c r="H7" s="572"/>
      <c r="I7" s="83"/>
      <c r="J7" s="191"/>
      <c r="K7" s="192"/>
      <c r="L7" s="311"/>
      <c r="M7" s="301">
        <v>200</v>
      </c>
      <c r="N7" s="195">
        <v>60</v>
      </c>
      <c r="O7" s="301">
        <v>200</v>
      </c>
    </row>
    <row r="8" spans="1:15" ht="12.75">
      <c r="A8" s="235">
        <v>99</v>
      </c>
      <c r="B8" s="239">
        <v>6122</v>
      </c>
      <c r="C8" s="239">
        <v>6171</v>
      </c>
      <c r="D8" s="465"/>
      <c r="E8" s="330"/>
      <c r="F8" s="88" t="s">
        <v>635</v>
      </c>
      <c r="G8" s="571"/>
      <c r="H8" s="572"/>
      <c r="I8" s="83"/>
      <c r="J8" s="191"/>
      <c r="K8" s="192"/>
      <c r="L8" s="311"/>
      <c r="M8" s="300">
        <v>69</v>
      </c>
      <c r="N8" s="175">
        <v>68.88</v>
      </c>
      <c r="O8" s="300">
        <v>0</v>
      </c>
    </row>
    <row r="9" spans="1:15" ht="12.75">
      <c r="A9" s="235">
        <v>99</v>
      </c>
      <c r="B9" s="239">
        <v>6122</v>
      </c>
      <c r="C9" s="239">
        <v>6171</v>
      </c>
      <c r="D9" s="465"/>
      <c r="E9" s="330"/>
      <c r="F9" s="88" t="s">
        <v>835</v>
      </c>
      <c r="G9" s="571"/>
      <c r="H9" s="572"/>
      <c r="I9" s="83"/>
      <c r="J9" s="191"/>
      <c r="K9" s="439" t="s">
        <v>660</v>
      </c>
      <c r="L9" s="311"/>
      <c r="M9" s="300">
        <v>0</v>
      </c>
      <c r="N9" s="175">
        <v>0</v>
      </c>
      <c r="O9" s="300">
        <v>2791</v>
      </c>
    </row>
    <row r="10" spans="1:15" ht="3" customHeight="1">
      <c r="A10" s="125"/>
      <c r="B10" s="101"/>
      <c r="C10" s="101"/>
      <c r="D10" s="169"/>
      <c r="E10" s="331"/>
      <c r="F10" s="65"/>
      <c r="G10" s="571"/>
      <c r="H10" s="572"/>
      <c r="I10" s="83"/>
      <c r="J10" s="191"/>
      <c r="K10" s="192"/>
      <c r="L10" s="311"/>
      <c r="M10" s="300"/>
      <c r="N10" s="175"/>
      <c r="O10" s="300"/>
    </row>
    <row r="11" spans="1:15" ht="12.75">
      <c r="A11" s="125">
        <v>950</v>
      </c>
      <c r="B11" s="101">
        <v>6122</v>
      </c>
      <c r="C11" s="101">
        <v>6171</v>
      </c>
      <c r="D11" s="169"/>
      <c r="E11" s="331"/>
      <c r="F11" s="65" t="s">
        <v>836</v>
      </c>
      <c r="G11" s="571"/>
      <c r="H11" s="572"/>
      <c r="I11" s="83"/>
      <c r="J11" s="191"/>
      <c r="K11" s="192"/>
      <c r="L11" s="701" t="s">
        <v>659</v>
      </c>
      <c r="M11" s="300">
        <v>0</v>
      </c>
      <c r="N11" s="175">
        <v>35.64</v>
      </c>
      <c r="O11" s="300">
        <v>542</v>
      </c>
    </row>
    <row r="12" spans="1:15" ht="13.5" thickBot="1">
      <c r="A12" s="125">
        <v>950</v>
      </c>
      <c r="B12" s="101">
        <v>6122</v>
      </c>
      <c r="C12" s="101">
        <v>6171</v>
      </c>
      <c r="D12" s="169"/>
      <c r="E12" s="331">
        <v>14903</v>
      </c>
      <c r="F12" s="65" t="s">
        <v>316</v>
      </c>
      <c r="G12" s="571"/>
      <c r="H12" s="572"/>
      <c r="I12" s="83"/>
      <c r="J12" s="191"/>
      <c r="K12" s="192"/>
      <c r="L12" s="311"/>
      <c r="M12" s="301">
        <v>0</v>
      </c>
      <c r="N12" s="195">
        <v>201.96</v>
      </c>
      <c r="O12" s="301">
        <v>0</v>
      </c>
    </row>
    <row r="13" spans="1:15" ht="13.5" thickBot="1">
      <c r="A13" s="140"/>
      <c r="B13" s="140"/>
      <c r="C13" s="140"/>
      <c r="D13" s="332"/>
      <c r="E13" s="332"/>
      <c r="F13" s="24" t="s">
        <v>618</v>
      </c>
      <c r="G13" s="339"/>
      <c r="H13" s="340"/>
      <c r="I13" s="277">
        <f>SUM(I5:I6)</f>
        <v>140</v>
      </c>
      <c r="J13" s="563"/>
      <c r="K13" s="186">
        <f>SUM(K5)</f>
        <v>140</v>
      </c>
      <c r="L13" s="542">
        <f>SUM(L5:L12)</f>
        <v>0</v>
      </c>
      <c r="M13" s="185">
        <f>SUM(M6:M12)</f>
        <v>919</v>
      </c>
      <c r="N13" s="555">
        <f>SUM(N6:N12)</f>
        <v>1002.38</v>
      </c>
      <c r="O13" s="545">
        <f>SUM(O6:O12)</f>
        <v>3533</v>
      </c>
    </row>
    <row r="14" spans="1:15" ht="2.25" customHeight="1" thickBot="1">
      <c r="A14" s="4"/>
      <c r="B14" s="140"/>
      <c r="C14" s="4"/>
      <c r="D14" s="334"/>
      <c r="E14" s="335"/>
      <c r="F14" s="17"/>
      <c r="G14" s="1"/>
      <c r="H14" s="17"/>
      <c r="I14" s="83"/>
      <c r="J14" s="83"/>
      <c r="K14" s="249"/>
      <c r="L14" s="202"/>
      <c r="M14" s="202"/>
      <c r="N14" s="194"/>
      <c r="O14" s="645"/>
    </row>
    <row r="15" spans="1:15" ht="13.5" thickBot="1">
      <c r="A15" s="7">
        <v>3</v>
      </c>
      <c r="B15" s="7"/>
      <c r="C15" s="7"/>
      <c r="D15" s="328"/>
      <c r="E15" s="328"/>
      <c r="F15" s="16" t="s">
        <v>345</v>
      </c>
      <c r="G15" s="17"/>
      <c r="H15" s="17"/>
      <c r="I15" s="83"/>
      <c r="J15" s="83"/>
      <c r="K15" s="249"/>
      <c r="L15" s="202"/>
      <c r="M15" s="202"/>
      <c r="N15" s="194"/>
      <c r="O15" s="312"/>
    </row>
    <row r="16" spans="1:15" ht="12.75">
      <c r="A16" s="134">
        <v>99</v>
      </c>
      <c r="B16" s="32">
        <v>6111</v>
      </c>
      <c r="C16" s="32">
        <v>6171</v>
      </c>
      <c r="D16" s="281"/>
      <c r="E16" s="281"/>
      <c r="F16" s="65" t="s">
        <v>136</v>
      </c>
      <c r="I16" s="81"/>
      <c r="J16" s="81"/>
      <c r="K16" s="165"/>
      <c r="L16" s="182"/>
      <c r="M16" s="310">
        <v>171</v>
      </c>
      <c r="N16" s="201">
        <v>170.382</v>
      </c>
      <c r="O16" s="310">
        <v>0</v>
      </c>
    </row>
    <row r="17" spans="1:15" ht="12.75">
      <c r="A17" s="87">
        <v>99</v>
      </c>
      <c r="B17" s="30">
        <v>6121</v>
      </c>
      <c r="C17" s="30">
        <v>6171</v>
      </c>
      <c r="D17" s="168"/>
      <c r="E17" s="168"/>
      <c r="F17" s="65" t="s">
        <v>137</v>
      </c>
      <c r="I17" s="81"/>
      <c r="J17" s="81"/>
      <c r="K17" s="165"/>
      <c r="L17" s="182"/>
      <c r="M17" s="299">
        <v>50</v>
      </c>
      <c r="N17" s="173">
        <v>58.58</v>
      </c>
      <c r="O17" s="299">
        <v>0</v>
      </c>
    </row>
    <row r="18" spans="1:15" ht="12.75">
      <c r="A18" s="87">
        <v>99</v>
      </c>
      <c r="B18" s="30">
        <v>6122</v>
      </c>
      <c r="C18" s="30">
        <v>6171</v>
      </c>
      <c r="D18" s="168"/>
      <c r="E18" s="168"/>
      <c r="F18" s="65" t="s">
        <v>818</v>
      </c>
      <c r="I18" s="81"/>
      <c r="J18" s="81"/>
      <c r="K18" s="165"/>
      <c r="L18" s="182"/>
      <c r="M18" s="299">
        <v>0</v>
      </c>
      <c r="N18" s="173">
        <v>0</v>
      </c>
      <c r="O18" s="299">
        <v>75</v>
      </c>
    </row>
    <row r="19" spans="1:15" ht="12.75">
      <c r="A19" s="87">
        <v>99</v>
      </c>
      <c r="B19" s="30">
        <v>6122</v>
      </c>
      <c r="C19" s="30">
        <v>6171</v>
      </c>
      <c r="D19" s="168"/>
      <c r="E19" s="168"/>
      <c r="F19" s="65" t="s">
        <v>817</v>
      </c>
      <c r="I19" s="81"/>
      <c r="J19" s="81"/>
      <c r="K19" s="165"/>
      <c r="L19" s="182"/>
      <c r="M19" s="299">
        <v>0</v>
      </c>
      <c r="N19" s="173">
        <v>0</v>
      </c>
      <c r="O19" s="299">
        <v>0</v>
      </c>
    </row>
    <row r="20" spans="1:15" ht="13.5" thickBot="1">
      <c r="A20" s="87">
        <v>99</v>
      </c>
      <c r="B20" s="30">
        <v>6122</v>
      </c>
      <c r="C20" s="30">
        <v>6171</v>
      </c>
      <c r="D20" s="168"/>
      <c r="E20" s="168"/>
      <c r="F20" s="65" t="s">
        <v>816</v>
      </c>
      <c r="I20" s="81"/>
      <c r="J20" s="81"/>
      <c r="K20" s="165"/>
      <c r="L20" s="182"/>
      <c r="M20" s="299">
        <v>0</v>
      </c>
      <c r="N20" s="173">
        <v>0</v>
      </c>
      <c r="O20" s="299">
        <v>0</v>
      </c>
    </row>
    <row r="21" spans="1:15" ht="13.5" thickBot="1">
      <c r="A21" s="17"/>
      <c r="B21" s="36"/>
      <c r="C21" s="17"/>
      <c r="D21" s="354"/>
      <c r="E21" s="354"/>
      <c r="F21" s="24" t="s">
        <v>274</v>
      </c>
      <c r="G21" s="374"/>
      <c r="H21" s="450"/>
      <c r="I21" s="277"/>
      <c r="J21" s="210"/>
      <c r="K21" s="375"/>
      <c r="L21" s="690"/>
      <c r="M21" s="185">
        <f>SUM(M16:M20)</f>
        <v>221</v>
      </c>
      <c r="N21" s="186">
        <f>SUM(N16:N20)</f>
        <v>228.962</v>
      </c>
      <c r="O21" s="185">
        <f>SUM(O16:O20)</f>
        <v>75</v>
      </c>
    </row>
    <row r="22" spans="1:15" ht="2.25" customHeight="1" thickBot="1">
      <c r="A22" s="4"/>
      <c r="B22" s="140"/>
      <c r="C22" s="4"/>
      <c r="D22" s="334"/>
      <c r="E22" s="334"/>
      <c r="F22" s="17"/>
      <c r="G22" s="1"/>
      <c r="H22" s="17"/>
      <c r="I22" s="83"/>
      <c r="J22" s="83"/>
      <c r="K22" s="249"/>
      <c r="L22" s="202"/>
      <c r="M22" s="202"/>
      <c r="N22" s="194"/>
      <c r="O22" s="645"/>
    </row>
    <row r="23" spans="1:15" ht="13.5" thickBot="1">
      <c r="A23" s="7">
        <v>5</v>
      </c>
      <c r="B23" s="7"/>
      <c r="C23" s="7"/>
      <c r="D23" s="328"/>
      <c r="E23" s="328"/>
      <c r="F23" s="16" t="s">
        <v>284</v>
      </c>
      <c r="I23" s="81"/>
      <c r="J23" s="81"/>
      <c r="K23" s="165"/>
      <c r="L23" s="182"/>
      <c r="M23" s="81"/>
      <c r="N23" s="165"/>
      <c r="O23" s="182"/>
    </row>
    <row r="24" spans="1:15" ht="12.75">
      <c r="A24" s="84">
        <v>287</v>
      </c>
      <c r="B24" s="63">
        <v>3112</v>
      </c>
      <c r="C24" s="63">
        <v>3612</v>
      </c>
      <c r="D24" s="337"/>
      <c r="E24" s="337"/>
      <c r="F24" s="71" t="s">
        <v>401</v>
      </c>
      <c r="H24" s="15"/>
      <c r="I24" s="309">
        <v>129</v>
      </c>
      <c r="J24" s="183"/>
      <c r="K24" s="177">
        <v>128.08</v>
      </c>
      <c r="L24" s="309">
        <v>0</v>
      </c>
      <c r="M24" s="527"/>
      <c r="N24" s="400"/>
      <c r="O24" s="182"/>
    </row>
    <row r="25" spans="1:15" ht="12.75">
      <c r="A25" s="87">
        <v>288</v>
      </c>
      <c r="B25" s="11">
        <v>6121</v>
      </c>
      <c r="C25" s="11">
        <v>3412</v>
      </c>
      <c r="D25" s="170"/>
      <c r="E25" s="170"/>
      <c r="F25" s="70" t="s">
        <v>7</v>
      </c>
      <c r="H25" s="1"/>
      <c r="I25" s="437"/>
      <c r="J25" s="213"/>
      <c r="K25" s="165"/>
      <c r="L25" s="691"/>
      <c r="M25" s="309">
        <v>320</v>
      </c>
      <c r="N25" s="177">
        <v>320</v>
      </c>
      <c r="O25" s="309">
        <v>0</v>
      </c>
    </row>
    <row r="26" spans="1:15" ht="12.75">
      <c r="A26" s="87">
        <v>289</v>
      </c>
      <c r="B26" s="11">
        <v>3111</v>
      </c>
      <c r="C26" s="11">
        <v>3639</v>
      </c>
      <c r="D26" s="170"/>
      <c r="E26" s="170"/>
      <c r="F26" s="70" t="s">
        <v>505</v>
      </c>
      <c r="H26" s="119">
        <v>2700</v>
      </c>
      <c r="I26" s="309">
        <v>29</v>
      </c>
      <c r="J26" s="183"/>
      <c r="K26" s="177">
        <v>28.5</v>
      </c>
      <c r="L26" s="309">
        <v>0</v>
      </c>
      <c r="M26" s="182"/>
      <c r="N26" s="165"/>
      <c r="O26" s="241"/>
    </row>
    <row r="27" spans="1:15" ht="13.5" thickBot="1">
      <c r="A27" s="87">
        <v>308</v>
      </c>
      <c r="B27" s="11">
        <v>6121</v>
      </c>
      <c r="C27" s="11">
        <v>2219</v>
      </c>
      <c r="D27" s="170"/>
      <c r="E27" s="170"/>
      <c r="F27" s="102" t="s">
        <v>1024</v>
      </c>
      <c r="G27" s="4"/>
      <c r="H27" s="142"/>
      <c r="I27" s="405"/>
      <c r="J27" s="202"/>
      <c r="K27" s="194"/>
      <c r="L27" s="312"/>
      <c r="M27" s="300">
        <v>709</v>
      </c>
      <c r="N27" s="175">
        <v>708.491</v>
      </c>
      <c r="O27" s="309">
        <v>0</v>
      </c>
    </row>
    <row r="28" spans="1:15" ht="13.5" thickBot="1">
      <c r="A28" s="5"/>
      <c r="B28" s="4"/>
      <c r="C28" s="4"/>
      <c r="D28" s="334"/>
      <c r="E28" s="334"/>
      <c r="F28" s="24" t="s">
        <v>966</v>
      </c>
      <c r="G28" s="91"/>
      <c r="H28" s="93">
        <f>SUM(H24:H26)</f>
        <v>2700</v>
      </c>
      <c r="I28" s="185">
        <f>SUM(I24:I27)</f>
        <v>158</v>
      </c>
      <c r="J28" s="185">
        <f>SUM(J24:J27)</f>
        <v>0</v>
      </c>
      <c r="K28" s="186">
        <f>SUM(K24:K27)</f>
        <v>156.58</v>
      </c>
      <c r="L28" s="545">
        <v>0</v>
      </c>
      <c r="M28" s="306">
        <f>SUM(M24:M27)</f>
        <v>1029</v>
      </c>
      <c r="N28" s="187">
        <f>SUM(N25:N27)</f>
        <v>1028.491</v>
      </c>
      <c r="O28" s="306">
        <v>0</v>
      </c>
    </row>
    <row r="29" spans="1:15" ht="3" customHeight="1" thickBot="1">
      <c r="A29" s="5"/>
      <c r="B29" s="4"/>
      <c r="C29" s="4"/>
      <c r="D29" s="334"/>
      <c r="E29" s="334"/>
      <c r="I29" s="81"/>
      <c r="J29" s="81"/>
      <c r="K29" s="165"/>
      <c r="L29" s="182"/>
      <c r="M29" s="81"/>
      <c r="N29" s="165"/>
      <c r="O29" s="182"/>
    </row>
    <row r="30" spans="1:15" ht="13.5" thickBot="1">
      <c r="A30" s="7">
        <v>6</v>
      </c>
      <c r="B30" s="7"/>
      <c r="C30" s="7"/>
      <c r="D30" s="328"/>
      <c r="E30" s="328"/>
      <c r="F30" s="16" t="s">
        <v>683</v>
      </c>
      <c r="G30" s="37"/>
      <c r="H30" s="37"/>
      <c r="I30" s="198"/>
      <c r="J30" s="81"/>
      <c r="K30" s="165"/>
      <c r="L30" s="182"/>
      <c r="M30" s="81"/>
      <c r="N30" s="165"/>
      <c r="O30" s="182"/>
    </row>
    <row r="31" spans="1:15" ht="12.75">
      <c r="A31" s="284">
        <v>99</v>
      </c>
      <c r="B31" s="290">
        <v>6121</v>
      </c>
      <c r="C31" s="290">
        <v>6171</v>
      </c>
      <c r="D31" s="486"/>
      <c r="E31" s="358"/>
      <c r="F31" s="285" t="s">
        <v>562</v>
      </c>
      <c r="I31" s="81"/>
      <c r="J31" s="81"/>
      <c r="K31" s="165"/>
      <c r="L31" s="701"/>
      <c r="M31" s="300">
        <v>220</v>
      </c>
      <c r="N31" s="175">
        <v>219.2</v>
      </c>
      <c r="O31" s="300">
        <v>0</v>
      </c>
    </row>
    <row r="32" spans="1:15" ht="12.75">
      <c r="A32" s="284">
        <v>264</v>
      </c>
      <c r="B32" s="290">
        <v>6121</v>
      </c>
      <c r="C32" s="290">
        <v>3639</v>
      </c>
      <c r="D32" s="486"/>
      <c r="E32" s="358"/>
      <c r="F32" s="285" t="s">
        <v>603</v>
      </c>
      <c r="I32" s="81"/>
      <c r="J32" s="81"/>
      <c r="K32" s="165"/>
      <c r="L32" s="478" t="s">
        <v>664</v>
      </c>
      <c r="M32" s="300">
        <v>2171</v>
      </c>
      <c r="N32" s="175">
        <v>1011.89</v>
      </c>
      <c r="O32" s="300">
        <v>13</v>
      </c>
    </row>
    <row r="33" spans="1:16" ht="12.75">
      <c r="A33" s="284">
        <v>284</v>
      </c>
      <c r="B33" s="290">
        <v>3113</v>
      </c>
      <c r="C33" s="290">
        <v>3639</v>
      </c>
      <c r="D33" s="486"/>
      <c r="E33" s="358"/>
      <c r="F33" s="213" t="s">
        <v>1012</v>
      </c>
      <c r="I33" s="174">
        <v>15</v>
      </c>
      <c r="J33" s="174"/>
      <c r="K33" s="175">
        <v>14.15</v>
      </c>
      <c r="L33" s="300">
        <v>250</v>
      </c>
      <c r="M33" s="311"/>
      <c r="N33" s="211"/>
      <c r="O33" s="311"/>
      <c r="P33" s="6"/>
    </row>
    <row r="34" spans="1:15" ht="12.75">
      <c r="A34" s="87">
        <v>284</v>
      </c>
      <c r="B34" s="78">
        <v>6324</v>
      </c>
      <c r="C34" s="78">
        <v>3612</v>
      </c>
      <c r="D34" s="170"/>
      <c r="E34" s="170"/>
      <c r="F34" s="103" t="s">
        <v>561</v>
      </c>
      <c r="G34" s="4"/>
      <c r="H34" s="142"/>
      <c r="I34" s="467"/>
      <c r="J34" s="278"/>
      <c r="K34" s="570"/>
      <c r="L34" s="278"/>
      <c r="M34" s="300">
        <v>50</v>
      </c>
      <c r="N34" s="175">
        <v>35</v>
      </c>
      <c r="O34" s="300">
        <v>0</v>
      </c>
    </row>
    <row r="35" spans="1:15" ht="12.75">
      <c r="A35" s="84">
        <v>287</v>
      </c>
      <c r="B35" s="63">
        <v>3112</v>
      </c>
      <c r="C35" s="63">
        <v>3612</v>
      </c>
      <c r="D35" s="337"/>
      <c r="E35" s="337"/>
      <c r="F35" s="70" t="s">
        <v>998</v>
      </c>
      <c r="G35" s="11"/>
      <c r="H35" s="11"/>
      <c r="I35" s="174">
        <v>4971</v>
      </c>
      <c r="J35" s="174"/>
      <c r="K35" s="175">
        <v>16</v>
      </c>
      <c r="L35" s="309">
        <v>5300</v>
      </c>
      <c r="M35" s="311"/>
      <c r="N35" s="192"/>
      <c r="O35" s="311"/>
    </row>
    <row r="36" spans="1:15" ht="12.75">
      <c r="A36" s="84">
        <v>287</v>
      </c>
      <c r="B36" s="63">
        <v>3112</v>
      </c>
      <c r="C36" s="63">
        <v>3634</v>
      </c>
      <c r="D36" s="337"/>
      <c r="E36" s="337"/>
      <c r="F36" s="149" t="s">
        <v>658</v>
      </c>
      <c r="G36" s="4"/>
      <c r="H36" s="4"/>
      <c r="I36" s="174"/>
      <c r="J36" s="174"/>
      <c r="K36" s="175"/>
      <c r="L36" s="309">
        <v>1100</v>
      </c>
      <c r="M36" s="311"/>
      <c r="N36" s="192"/>
      <c r="O36" s="311"/>
    </row>
    <row r="37" spans="1:15" ht="12.75">
      <c r="A37" s="87">
        <v>289</v>
      </c>
      <c r="B37" s="11">
        <v>3111</v>
      </c>
      <c r="C37" s="11">
        <v>3639</v>
      </c>
      <c r="D37" s="170"/>
      <c r="E37" s="170"/>
      <c r="F37" s="70" t="s">
        <v>505</v>
      </c>
      <c r="I37" s="174">
        <v>1006</v>
      </c>
      <c r="J37" s="174"/>
      <c r="K37" s="175">
        <v>755.424</v>
      </c>
      <c r="L37" s="300">
        <v>1500</v>
      </c>
      <c r="M37" s="311"/>
      <c r="N37" s="192"/>
      <c r="O37" s="311"/>
    </row>
    <row r="38" spans="1:15" ht="12.75">
      <c r="A38" s="87">
        <v>290</v>
      </c>
      <c r="B38" s="11">
        <v>6130</v>
      </c>
      <c r="C38" s="11">
        <v>3639</v>
      </c>
      <c r="D38" s="170"/>
      <c r="E38" s="170"/>
      <c r="F38" s="70" t="s">
        <v>517</v>
      </c>
      <c r="I38" s="278"/>
      <c r="J38" s="278"/>
      <c r="K38" s="570"/>
      <c r="L38" s="278"/>
      <c r="M38" s="300">
        <v>500</v>
      </c>
      <c r="N38" s="175">
        <v>201</v>
      </c>
      <c r="O38" s="300">
        <v>500</v>
      </c>
    </row>
    <row r="39" spans="1:15" ht="12.75">
      <c r="A39" s="87">
        <v>291</v>
      </c>
      <c r="B39" s="11">
        <v>6121</v>
      </c>
      <c r="C39" s="11">
        <v>3632</v>
      </c>
      <c r="D39" s="170"/>
      <c r="E39" s="170"/>
      <c r="F39" s="150" t="s">
        <v>671</v>
      </c>
      <c r="I39" s="278"/>
      <c r="J39" s="278"/>
      <c r="K39" s="570"/>
      <c r="L39" s="278"/>
      <c r="M39" s="300">
        <v>0</v>
      </c>
      <c r="N39" s="175">
        <v>0</v>
      </c>
      <c r="O39" s="300">
        <v>0</v>
      </c>
    </row>
    <row r="40" spans="1:15" ht="12.75">
      <c r="A40" s="87">
        <v>296</v>
      </c>
      <c r="B40" s="11">
        <v>3111</v>
      </c>
      <c r="C40" s="11">
        <v>3639</v>
      </c>
      <c r="D40" s="170"/>
      <c r="E40" s="170"/>
      <c r="F40" s="70" t="s">
        <v>94</v>
      </c>
      <c r="I40" s="174">
        <v>460</v>
      </c>
      <c r="J40" s="174"/>
      <c r="K40" s="175">
        <v>354.99</v>
      </c>
      <c r="L40" s="309">
        <v>12298</v>
      </c>
      <c r="M40" s="311"/>
      <c r="N40" s="211"/>
      <c r="O40" s="311"/>
    </row>
    <row r="41" spans="1:15" ht="12.75">
      <c r="A41" s="87">
        <v>308</v>
      </c>
      <c r="B41" s="11">
        <v>6121</v>
      </c>
      <c r="C41" s="11">
        <v>2219</v>
      </c>
      <c r="D41" s="170"/>
      <c r="E41" s="170"/>
      <c r="F41" s="102" t="s">
        <v>1024</v>
      </c>
      <c r="G41" s="4"/>
      <c r="H41" s="142"/>
      <c r="I41" s="405"/>
      <c r="J41" s="202"/>
      <c r="K41" s="194"/>
      <c r="L41" s="312"/>
      <c r="M41" s="300">
        <v>34</v>
      </c>
      <c r="N41" s="175">
        <v>33.7</v>
      </c>
      <c r="O41" s="300">
        <v>0</v>
      </c>
    </row>
    <row r="42" spans="1:15" ht="12.75">
      <c r="A42" s="87">
        <v>320</v>
      </c>
      <c r="B42" s="11">
        <v>6121</v>
      </c>
      <c r="C42" s="11">
        <v>3421</v>
      </c>
      <c r="D42" s="170"/>
      <c r="E42" s="246"/>
      <c r="F42" s="65" t="s">
        <v>1039</v>
      </c>
      <c r="G42" s="1"/>
      <c r="H42" s="1"/>
      <c r="I42" s="109"/>
      <c r="J42" s="81"/>
      <c r="K42" s="165"/>
      <c r="L42" s="182"/>
      <c r="M42" s="300">
        <v>234</v>
      </c>
      <c r="N42" s="175">
        <v>106.718</v>
      </c>
      <c r="O42" s="300">
        <v>0</v>
      </c>
    </row>
    <row r="43" spans="1:15" ht="12.75">
      <c r="A43" s="84">
        <v>322</v>
      </c>
      <c r="B43" s="61">
        <v>6121</v>
      </c>
      <c r="C43" s="61">
        <v>2221</v>
      </c>
      <c r="D43" s="337"/>
      <c r="E43" s="338"/>
      <c r="F43" s="65" t="s">
        <v>870</v>
      </c>
      <c r="G43" s="1"/>
      <c r="H43" s="1"/>
      <c r="I43" s="109"/>
      <c r="J43" s="81"/>
      <c r="K43" s="165"/>
      <c r="L43" s="182"/>
      <c r="M43" s="300">
        <v>75</v>
      </c>
      <c r="N43" s="175">
        <v>74.831</v>
      </c>
      <c r="O43" s="300">
        <v>0</v>
      </c>
    </row>
    <row r="44" spans="1:15" ht="12.75">
      <c r="A44" s="84">
        <v>324</v>
      </c>
      <c r="B44" s="61">
        <v>6121</v>
      </c>
      <c r="C44" s="61">
        <v>2219</v>
      </c>
      <c r="D44" s="337"/>
      <c r="E44" s="338"/>
      <c r="F44" s="65" t="s">
        <v>927</v>
      </c>
      <c r="G44" s="1"/>
      <c r="H44" s="1"/>
      <c r="I44" s="109"/>
      <c r="J44" s="81"/>
      <c r="K44" s="165"/>
      <c r="L44" s="182"/>
      <c r="M44" s="300">
        <v>10</v>
      </c>
      <c r="N44" s="175">
        <v>9.378</v>
      </c>
      <c r="O44" s="300">
        <v>0</v>
      </c>
    </row>
    <row r="45" spans="1:15" ht="12.75">
      <c r="A45" s="84">
        <v>325</v>
      </c>
      <c r="B45" s="61">
        <v>6121</v>
      </c>
      <c r="C45" s="61">
        <v>2221</v>
      </c>
      <c r="D45" s="337"/>
      <c r="E45" s="338"/>
      <c r="F45" s="65" t="s">
        <v>615</v>
      </c>
      <c r="G45" s="1"/>
      <c r="H45" s="1"/>
      <c r="I45" s="109"/>
      <c r="J45" s="81"/>
      <c r="K45" s="165"/>
      <c r="L45" s="182"/>
      <c r="M45" s="300">
        <v>1679</v>
      </c>
      <c r="N45" s="175">
        <v>354.47</v>
      </c>
      <c r="O45" s="300">
        <v>0</v>
      </c>
    </row>
    <row r="46" spans="1:15" ht="12.75">
      <c r="A46" s="84">
        <v>357</v>
      </c>
      <c r="B46" s="61">
        <v>6121</v>
      </c>
      <c r="C46" s="61">
        <v>3322</v>
      </c>
      <c r="D46" s="337"/>
      <c r="E46" s="338"/>
      <c r="F46" s="65" t="s">
        <v>604</v>
      </c>
      <c r="G46" s="1"/>
      <c r="H46" s="1"/>
      <c r="I46" s="109"/>
      <c r="J46" s="81"/>
      <c r="K46" s="165"/>
      <c r="L46" s="182"/>
      <c r="M46" s="300">
        <v>78</v>
      </c>
      <c r="N46" s="175">
        <v>77.302</v>
      </c>
      <c r="O46" s="300">
        <v>0</v>
      </c>
    </row>
    <row r="47" spans="1:15" ht="12.75">
      <c r="A47" s="125">
        <v>359</v>
      </c>
      <c r="B47" s="78">
        <v>6121</v>
      </c>
      <c r="C47" s="78">
        <v>2212</v>
      </c>
      <c r="D47" s="246"/>
      <c r="E47" s="246"/>
      <c r="F47" s="432" t="s">
        <v>564</v>
      </c>
      <c r="G47" s="2"/>
      <c r="H47" s="2"/>
      <c r="I47" s="109"/>
      <c r="J47" s="81"/>
      <c r="K47" s="165"/>
      <c r="L47" s="278"/>
      <c r="M47" s="300">
        <v>320</v>
      </c>
      <c r="N47" s="175">
        <v>7.2</v>
      </c>
      <c r="O47" s="300">
        <v>0</v>
      </c>
    </row>
    <row r="48" spans="1:15" ht="12.75">
      <c r="A48" s="87">
        <v>362</v>
      </c>
      <c r="B48" s="30">
        <v>6901</v>
      </c>
      <c r="C48" s="30">
        <v>3639</v>
      </c>
      <c r="D48" s="168"/>
      <c r="E48" s="170"/>
      <c r="F48" s="65" t="s">
        <v>449</v>
      </c>
      <c r="I48" s="81"/>
      <c r="J48" s="202"/>
      <c r="K48" s="165"/>
      <c r="L48" s="278"/>
      <c r="M48" s="300">
        <v>188</v>
      </c>
      <c r="N48" s="177">
        <v>0</v>
      </c>
      <c r="O48" s="300">
        <v>1000</v>
      </c>
    </row>
    <row r="49" spans="1:15" ht="12.75">
      <c r="A49" s="134">
        <v>363</v>
      </c>
      <c r="B49" s="32">
        <v>6901</v>
      </c>
      <c r="C49" s="32">
        <v>3639</v>
      </c>
      <c r="D49" s="281"/>
      <c r="E49" s="170"/>
      <c r="F49" s="88" t="s">
        <v>576</v>
      </c>
      <c r="I49" s="81"/>
      <c r="J49" s="202"/>
      <c r="K49" s="165"/>
      <c r="L49" s="278"/>
      <c r="M49" s="300">
        <v>492</v>
      </c>
      <c r="N49" s="177">
        <v>0</v>
      </c>
      <c r="O49" s="702">
        <v>4000</v>
      </c>
    </row>
    <row r="50" spans="1:15" ht="12.75">
      <c r="A50" s="134">
        <v>382</v>
      </c>
      <c r="B50" s="32">
        <v>6121</v>
      </c>
      <c r="C50" s="128">
        <v>3729</v>
      </c>
      <c r="D50" s="281"/>
      <c r="E50" s="170"/>
      <c r="F50" s="103" t="s">
        <v>883</v>
      </c>
      <c r="I50" s="81"/>
      <c r="J50" s="202"/>
      <c r="K50" s="165"/>
      <c r="L50" s="278"/>
      <c r="M50" s="300">
        <v>290</v>
      </c>
      <c r="N50" s="177">
        <v>184.8</v>
      </c>
      <c r="O50" s="300">
        <v>0</v>
      </c>
    </row>
    <row r="51" spans="1:15" ht="2.25" customHeight="1">
      <c r="A51" s="134"/>
      <c r="B51" s="32"/>
      <c r="C51" s="128"/>
      <c r="D51" s="281"/>
      <c r="E51" s="170"/>
      <c r="F51" s="103"/>
      <c r="I51" s="81"/>
      <c r="J51" s="202"/>
      <c r="K51" s="165"/>
      <c r="L51" s="278"/>
      <c r="M51" s="300"/>
      <c r="N51" s="177"/>
      <c r="O51" s="300"/>
    </row>
    <row r="52" spans="1:15" ht="12.75">
      <c r="A52" s="134">
        <v>383</v>
      </c>
      <c r="B52" s="32">
        <v>6121</v>
      </c>
      <c r="C52" s="32">
        <v>3725</v>
      </c>
      <c r="D52" s="281"/>
      <c r="E52" s="170"/>
      <c r="F52" s="88" t="s">
        <v>673</v>
      </c>
      <c r="I52" s="81"/>
      <c r="J52" s="202"/>
      <c r="K52" s="165"/>
      <c r="L52" s="278"/>
      <c r="M52" s="300">
        <v>80</v>
      </c>
      <c r="N52" s="177">
        <v>79.92</v>
      </c>
      <c r="O52" s="300">
        <v>0</v>
      </c>
    </row>
    <row r="53" spans="1:15" ht="12.75">
      <c r="A53" s="134">
        <v>383</v>
      </c>
      <c r="B53" s="32">
        <v>6121</v>
      </c>
      <c r="C53" s="32">
        <v>3725</v>
      </c>
      <c r="D53" s="281"/>
      <c r="E53" s="170"/>
      <c r="F53" s="88" t="s">
        <v>884</v>
      </c>
      <c r="I53" s="81"/>
      <c r="J53" s="202"/>
      <c r="K53" s="165"/>
      <c r="L53" s="278"/>
      <c r="M53" s="300">
        <v>1017</v>
      </c>
      <c r="N53" s="177">
        <v>58.8</v>
      </c>
      <c r="O53" s="300">
        <v>0</v>
      </c>
    </row>
    <row r="54" spans="1:15" ht="12.75">
      <c r="A54" s="134">
        <v>383</v>
      </c>
      <c r="B54" s="32">
        <v>6122</v>
      </c>
      <c r="C54" s="32">
        <v>3725</v>
      </c>
      <c r="D54" s="281"/>
      <c r="E54" s="170"/>
      <c r="F54" s="88" t="s">
        <v>676</v>
      </c>
      <c r="I54" s="81"/>
      <c r="J54" s="202"/>
      <c r="K54" s="165"/>
      <c r="L54" s="278"/>
      <c r="M54" s="300">
        <v>354</v>
      </c>
      <c r="N54" s="177">
        <v>345.22</v>
      </c>
      <c r="O54" s="300">
        <v>0</v>
      </c>
    </row>
    <row r="55" spans="1:15" ht="2.25" customHeight="1">
      <c r="A55" s="134"/>
      <c r="B55" s="32"/>
      <c r="C55" s="32"/>
      <c r="D55" s="281"/>
      <c r="E55" s="170"/>
      <c r="F55" s="88"/>
      <c r="I55" s="81"/>
      <c r="J55" s="202"/>
      <c r="K55" s="165"/>
      <c r="L55" s="278"/>
      <c r="M55" s="300"/>
      <c r="N55" s="177"/>
      <c r="O55" s="300"/>
    </row>
    <row r="56" spans="1:15" ht="12.75">
      <c r="A56" s="134">
        <v>386</v>
      </c>
      <c r="B56" s="32">
        <v>6121</v>
      </c>
      <c r="C56" s="32">
        <v>3639</v>
      </c>
      <c r="D56" s="281"/>
      <c r="E56" s="170"/>
      <c r="F56" s="88" t="s">
        <v>677</v>
      </c>
      <c r="I56" s="81"/>
      <c r="J56" s="202"/>
      <c r="K56" s="165"/>
      <c r="L56" s="278"/>
      <c r="M56" s="300">
        <v>36</v>
      </c>
      <c r="N56" s="177">
        <v>36</v>
      </c>
      <c r="O56" s="300">
        <v>0</v>
      </c>
    </row>
    <row r="57" spans="1:15" ht="14.25" customHeight="1">
      <c r="A57" s="134">
        <v>390</v>
      </c>
      <c r="B57" s="32">
        <v>6121</v>
      </c>
      <c r="C57" s="32">
        <v>2143</v>
      </c>
      <c r="D57" s="281"/>
      <c r="E57" s="170"/>
      <c r="F57" s="88" t="s">
        <v>999</v>
      </c>
      <c r="I57" s="81"/>
      <c r="J57" s="202"/>
      <c r="K57" s="165"/>
      <c r="L57" s="278"/>
      <c r="M57" s="300">
        <v>0</v>
      </c>
      <c r="N57" s="177">
        <v>0</v>
      </c>
      <c r="O57" s="300">
        <v>558</v>
      </c>
    </row>
    <row r="58" spans="1:15" ht="3" customHeight="1">
      <c r="A58" s="134"/>
      <c r="B58" s="32"/>
      <c r="C58" s="32"/>
      <c r="D58" s="281"/>
      <c r="E58" s="170"/>
      <c r="F58" s="88"/>
      <c r="I58" s="81"/>
      <c r="J58" s="202"/>
      <c r="K58" s="165"/>
      <c r="L58" s="278"/>
      <c r="M58" s="300"/>
      <c r="N58" s="177"/>
      <c r="O58" s="300"/>
    </row>
    <row r="59" spans="1:15" ht="12.75">
      <c r="A59" s="134">
        <v>394</v>
      </c>
      <c r="B59" s="32">
        <v>6121</v>
      </c>
      <c r="C59" s="32">
        <v>2221</v>
      </c>
      <c r="D59" s="281"/>
      <c r="E59" s="168"/>
      <c r="F59" s="103" t="s">
        <v>42</v>
      </c>
      <c r="H59" s="9"/>
      <c r="I59" s="395"/>
      <c r="J59" s="191"/>
      <c r="L59" s="211"/>
      <c r="M59" s="300">
        <v>2794</v>
      </c>
      <c r="N59" s="175">
        <v>98.833</v>
      </c>
      <c r="O59" s="300">
        <v>0</v>
      </c>
    </row>
    <row r="60" spans="1:15" ht="12.75">
      <c r="A60" s="134">
        <v>394</v>
      </c>
      <c r="B60" s="32">
        <v>6121</v>
      </c>
      <c r="C60" s="32">
        <v>2221</v>
      </c>
      <c r="D60" s="281" t="s">
        <v>43</v>
      </c>
      <c r="E60" s="281"/>
      <c r="F60" s="103" t="s">
        <v>693</v>
      </c>
      <c r="H60" s="9"/>
      <c r="I60" s="395"/>
      <c r="J60" s="191"/>
      <c r="L60" s="211"/>
      <c r="M60" s="300">
        <v>0</v>
      </c>
      <c r="N60" s="175">
        <v>216.02</v>
      </c>
      <c r="O60" s="300">
        <v>0</v>
      </c>
    </row>
    <row r="61" spans="1:15" ht="12.75">
      <c r="A61" s="134">
        <v>394</v>
      </c>
      <c r="B61" s="32">
        <v>6121</v>
      </c>
      <c r="C61" s="32">
        <v>2221</v>
      </c>
      <c r="D61" s="281" t="s">
        <v>43</v>
      </c>
      <c r="E61" s="281"/>
      <c r="F61" s="103" t="s">
        <v>694</v>
      </c>
      <c r="H61" s="9"/>
      <c r="I61" s="395"/>
      <c r="J61" s="191"/>
      <c r="L61" s="211"/>
      <c r="M61" s="300">
        <v>0</v>
      </c>
      <c r="N61" s="175">
        <v>216.02</v>
      </c>
      <c r="O61" s="300">
        <v>0</v>
      </c>
    </row>
    <row r="62" spans="1:15" ht="12.75">
      <c r="A62" s="134">
        <v>394</v>
      </c>
      <c r="B62" s="32">
        <v>6121</v>
      </c>
      <c r="C62" s="32">
        <v>2221</v>
      </c>
      <c r="D62" s="281" t="s">
        <v>605</v>
      </c>
      <c r="E62" s="281"/>
      <c r="F62" s="103" t="s">
        <v>695</v>
      </c>
      <c r="H62" s="9"/>
      <c r="I62" s="395"/>
      <c r="J62" s="191"/>
      <c r="L62" s="211"/>
      <c r="M62" s="300">
        <v>0</v>
      </c>
      <c r="N62" s="175">
        <v>2318.592</v>
      </c>
      <c r="O62" s="300">
        <v>0</v>
      </c>
    </row>
    <row r="63" spans="1:15" ht="3" customHeight="1">
      <c r="A63" s="134"/>
      <c r="B63" s="32"/>
      <c r="C63" s="32"/>
      <c r="D63" s="281"/>
      <c r="E63" s="281"/>
      <c r="F63" s="103"/>
      <c r="H63" s="9"/>
      <c r="I63" s="395"/>
      <c r="J63" s="191"/>
      <c r="L63" s="211"/>
      <c r="M63" s="300"/>
      <c r="N63" s="175"/>
      <c r="O63" s="300"/>
    </row>
    <row r="64" spans="1:15" ht="12.75" customHeight="1">
      <c r="A64" s="134">
        <v>396</v>
      </c>
      <c r="B64" s="32">
        <v>6121</v>
      </c>
      <c r="C64" s="32">
        <v>3412</v>
      </c>
      <c r="D64" s="281"/>
      <c r="E64" s="281"/>
      <c r="F64" s="103" t="s">
        <v>808</v>
      </c>
      <c r="H64" s="9"/>
      <c r="I64" s="395"/>
      <c r="J64" s="191"/>
      <c r="L64" s="211"/>
      <c r="M64" s="300">
        <v>100</v>
      </c>
      <c r="N64" s="175">
        <v>99.6</v>
      </c>
      <c r="O64" s="300">
        <v>0</v>
      </c>
    </row>
    <row r="65" spans="1:15" ht="3" customHeight="1">
      <c r="A65" s="134"/>
      <c r="B65" s="32"/>
      <c r="C65" s="32"/>
      <c r="D65" s="281"/>
      <c r="E65" s="281"/>
      <c r="F65" s="103"/>
      <c r="H65" s="9"/>
      <c r="I65" s="395"/>
      <c r="J65" s="191"/>
      <c r="L65" s="211"/>
      <c r="M65" s="300"/>
      <c r="N65" s="175"/>
      <c r="O65" s="300"/>
    </row>
    <row r="66" spans="1:15" ht="12.75">
      <c r="A66" s="134">
        <v>398</v>
      </c>
      <c r="B66" s="32">
        <v>6121</v>
      </c>
      <c r="C66" s="32">
        <v>3113</v>
      </c>
      <c r="D66" s="281"/>
      <c r="E66" s="281"/>
      <c r="F66" s="406" t="s">
        <v>31</v>
      </c>
      <c r="I66" s="275"/>
      <c r="J66" s="349"/>
      <c r="K66" t="s">
        <v>400</v>
      </c>
      <c r="L66" s="692"/>
      <c r="M66" s="300">
        <v>130</v>
      </c>
      <c r="N66" s="175">
        <v>57.3</v>
      </c>
      <c r="O66" s="300">
        <v>1000</v>
      </c>
    </row>
    <row r="67" spans="1:15" ht="12.75">
      <c r="A67" s="134">
        <v>398</v>
      </c>
      <c r="B67" s="32">
        <v>6121</v>
      </c>
      <c r="C67" s="32">
        <v>3113</v>
      </c>
      <c r="D67" s="281" t="s">
        <v>43</v>
      </c>
      <c r="E67" s="281"/>
      <c r="F67" s="700" t="s">
        <v>704</v>
      </c>
      <c r="I67" s="275"/>
      <c r="J67" s="349"/>
      <c r="L67" s="692"/>
      <c r="M67" s="300">
        <v>0</v>
      </c>
      <c r="N67" s="175">
        <v>6</v>
      </c>
      <c r="O67" s="300">
        <v>0</v>
      </c>
    </row>
    <row r="68" spans="1:15" ht="12.75">
      <c r="A68" s="134">
        <v>398</v>
      </c>
      <c r="B68" s="32">
        <v>6121</v>
      </c>
      <c r="C68" s="32">
        <v>3113</v>
      </c>
      <c r="D68" s="281" t="s">
        <v>605</v>
      </c>
      <c r="E68" s="281"/>
      <c r="F68" s="700" t="s">
        <v>703</v>
      </c>
      <c r="I68" s="275"/>
      <c r="J68" s="349"/>
      <c r="K68" s="349"/>
      <c r="L68" s="692"/>
      <c r="M68" s="300">
        <v>0</v>
      </c>
      <c r="N68" s="175">
        <v>34</v>
      </c>
      <c r="O68" s="300">
        <v>0</v>
      </c>
    </row>
    <row r="69" spans="1:15" ht="2.25" customHeight="1">
      <c r="A69" s="134"/>
      <c r="B69" s="32"/>
      <c r="C69" s="32"/>
      <c r="D69" s="281"/>
      <c r="E69" s="281"/>
      <c r="F69" s="406"/>
      <c r="I69" s="275"/>
      <c r="J69" s="349"/>
      <c r="K69" s="349"/>
      <c r="L69" s="692"/>
      <c r="M69" s="300"/>
      <c r="N69" s="175"/>
      <c r="O69" s="300"/>
    </row>
    <row r="70" spans="1:15" ht="12.75">
      <c r="A70" s="87">
        <v>400</v>
      </c>
      <c r="B70" s="26">
        <v>6121</v>
      </c>
      <c r="C70" s="26">
        <v>2310</v>
      </c>
      <c r="D70" s="168"/>
      <c r="E70" s="228"/>
      <c r="F70" s="65" t="s">
        <v>616</v>
      </c>
      <c r="G70" s="214"/>
      <c r="H70" s="50"/>
      <c r="I70" s="82"/>
      <c r="J70" s="202"/>
      <c r="L70" s="211"/>
      <c r="M70" s="300">
        <v>5947</v>
      </c>
      <c r="N70" s="175">
        <v>2208.635</v>
      </c>
      <c r="O70" s="309">
        <v>6500</v>
      </c>
    </row>
    <row r="71" spans="1:15" ht="12.75">
      <c r="A71" s="87">
        <v>400</v>
      </c>
      <c r="B71" s="26">
        <v>6121</v>
      </c>
      <c r="C71" s="26">
        <v>2321</v>
      </c>
      <c r="D71" s="168"/>
      <c r="E71" s="228"/>
      <c r="F71" s="65" t="s">
        <v>21</v>
      </c>
      <c r="G71" s="4"/>
      <c r="H71" s="4"/>
      <c r="I71" s="82"/>
      <c r="J71" s="202"/>
      <c r="L71" s="211"/>
      <c r="M71" s="300">
        <v>7151</v>
      </c>
      <c r="N71" s="175">
        <v>664.392</v>
      </c>
      <c r="O71" s="309">
        <v>6200</v>
      </c>
    </row>
    <row r="72" spans="1:15" ht="3" customHeight="1">
      <c r="A72" s="87"/>
      <c r="B72" s="26"/>
      <c r="C72" s="26"/>
      <c r="D72" s="168"/>
      <c r="E72" s="228"/>
      <c r="F72" s="65"/>
      <c r="G72" s="4"/>
      <c r="H72" s="4"/>
      <c r="I72" s="82"/>
      <c r="J72" s="202"/>
      <c r="L72" s="211"/>
      <c r="M72" s="300"/>
      <c r="N72" s="175"/>
      <c r="O72" s="300"/>
    </row>
    <row r="73" spans="1:15" ht="12.75">
      <c r="A73" s="87">
        <v>402</v>
      </c>
      <c r="B73" s="26">
        <v>6121</v>
      </c>
      <c r="C73" s="26">
        <v>3113</v>
      </c>
      <c r="D73" s="168"/>
      <c r="E73" s="228"/>
      <c r="F73" s="65" t="s">
        <v>721</v>
      </c>
      <c r="G73" s="4"/>
      <c r="H73" s="4"/>
      <c r="I73" s="82"/>
      <c r="J73" s="202"/>
      <c r="L73" s="211"/>
      <c r="M73" s="300">
        <v>90</v>
      </c>
      <c r="N73" s="175">
        <v>0</v>
      </c>
      <c r="O73" s="300">
        <v>0</v>
      </c>
    </row>
    <row r="74" spans="1:15" ht="12.75">
      <c r="A74" s="87">
        <v>402</v>
      </c>
      <c r="B74" s="26">
        <v>6121</v>
      </c>
      <c r="C74" s="26">
        <v>2212</v>
      </c>
      <c r="D74" s="168"/>
      <c r="E74" s="228"/>
      <c r="F74" s="65" t="s">
        <v>722</v>
      </c>
      <c r="G74" s="4"/>
      <c r="H74" s="4"/>
      <c r="I74" s="82"/>
      <c r="J74" s="202"/>
      <c r="L74" s="211"/>
      <c r="M74" s="300">
        <v>18</v>
      </c>
      <c r="N74" s="175">
        <v>0</v>
      </c>
      <c r="O74" s="300">
        <v>0</v>
      </c>
    </row>
    <row r="75" spans="1:15" ht="2.25" customHeight="1">
      <c r="A75" s="87"/>
      <c r="B75" s="26"/>
      <c r="C75" s="26"/>
      <c r="D75" s="168"/>
      <c r="E75" s="228"/>
      <c r="F75" s="65"/>
      <c r="G75" s="4"/>
      <c r="H75" s="4"/>
      <c r="I75" s="82"/>
      <c r="J75" s="202"/>
      <c r="L75" s="211"/>
      <c r="M75" s="300"/>
      <c r="N75" s="175"/>
      <c r="O75" s="300"/>
    </row>
    <row r="76" spans="1:15" ht="12.75">
      <c r="A76" s="87">
        <v>407</v>
      </c>
      <c r="B76" s="26">
        <v>6121</v>
      </c>
      <c r="C76" s="26">
        <v>3745</v>
      </c>
      <c r="D76" s="168" t="s">
        <v>43</v>
      </c>
      <c r="E76" s="228"/>
      <c r="F76" s="65" t="s">
        <v>606</v>
      </c>
      <c r="G76" s="4"/>
      <c r="H76" s="4"/>
      <c r="I76" s="82"/>
      <c r="J76" s="202"/>
      <c r="K76" t="s">
        <v>400</v>
      </c>
      <c r="L76" s="211"/>
      <c r="M76" s="300">
        <v>95</v>
      </c>
      <c r="N76" s="175">
        <v>10.12</v>
      </c>
      <c r="O76" s="300">
        <v>3526</v>
      </c>
    </row>
    <row r="77" spans="1:15" ht="12.75">
      <c r="A77" s="87">
        <v>407</v>
      </c>
      <c r="B77" s="26">
        <v>6121</v>
      </c>
      <c r="C77" s="26">
        <v>3745</v>
      </c>
      <c r="D77" s="168" t="s">
        <v>43</v>
      </c>
      <c r="E77" s="228"/>
      <c r="F77" s="65" t="s">
        <v>39</v>
      </c>
      <c r="G77" s="4"/>
      <c r="H77" s="4"/>
      <c r="I77" s="82"/>
      <c r="J77" s="202"/>
      <c r="L77" s="211"/>
      <c r="M77" s="300">
        <v>0</v>
      </c>
      <c r="N77" s="175">
        <v>10.12</v>
      </c>
      <c r="O77" s="300">
        <v>0</v>
      </c>
    </row>
    <row r="78" spans="1:15" ht="12.75">
      <c r="A78" s="87">
        <v>407</v>
      </c>
      <c r="B78" s="26">
        <v>6121</v>
      </c>
      <c r="C78" s="26">
        <v>3745</v>
      </c>
      <c r="D78" s="168" t="s">
        <v>605</v>
      </c>
      <c r="E78" s="228"/>
      <c r="F78" s="65" t="s">
        <v>607</v>
      </c>
      <c r="G78" s="4"/>
      <c r="H78" s="4"/>
      <c r="I78" s="82"/>
      <c r="J78" s="202"/>
      <c r="L78" s="211"/>
      <c r="M78" s="300">
        <v>0</v>
      </c>
      <c r="N78" s="175">
        <v>114.75</v>
      </c>
      <c r="O78" s="300">
        <v>0</v>
      </c>
    </row>
    <row r="79" spans="1:15" ht="12.75">
      <c r="A79" s="87">
        <v>407</v>
      </c>
      <c r="B79" s="26">
        <v>6121</v>
      </c>
      <c r="C79" s="26">
        <v>3745</v>
      </c>
      <c r="D79" s="168"/>
      <c r="E79" s="228"/>
      <c r="F79" s="65" t="s">
        <v>689</v>
      </c>
      <c r="G79" s="4"/>
      <c r="H79" s="4"/>
      <c r="I79" s="275"/>
      <c r="J79" s="202"/>
      <c r="L79" s="211"/>
      <c r="M79" s="300">
        <v>30</v>
      </c>
      <c r="N79" s="175">
        <v>41.954</v>
      </c>
      <c r="O79" s="300">
        <v>0</v>
      </c>
    </row>
    <row r="80" spans="1:15" ht="3.75" customHeight="1">
      <c r="A80" s="87"/>
      <c r="B80" s="26"/>
      <c r="C80" s="26"/>
      <c r="D80" s="168"/>
      <c r="E80" s="228"/>
      <c r="F80" s="65"/>
      <c r="G80" s="4"/>
      <c r="H80" s="4"/>
      <c r="I80" s="275"/>
      <c r="J80" s="202"/>
      <c r="L80" s="211"/>
      <c r="M80" s="300"/>
      <c r="N80" s="175"/>
      <c r="O80" s="300"/>
    </row>
    <row r="81" spans="1:15" ht="12.75" customHeight="1">
      <c r="A81" s="87">
        <v>484</v>
      </c>
      <c r="B81" s="26">
        <v>6121</v>
      </c>
      <c r="C81" s="26">
        <v>3111</v>
      </c>
      <c r="D81" s="168"/>
      <c r="E81" s="228"/>
      <c r="F81" s="102" t="s">
        <v>1002</v>
      </c>
      <c r="G81" s="343"/>
      <c r="H81" s="343"/>
      <c r="I81" s="342"/>
      <c r="J81" s="710"/>
      <c r="K81" s="408"/>
      <c r="L81" s="211"/>
      <c r="M81" s="300">
        <v>0</v>
      </c>
      <c r="N81" s="175">
        <v>0</v>
      </c>
      <c r="O81" s="300">
        <v>680</v>
      </c>
    </row>
    <row r="82" spans="1:15" ht="12.75" customHeight="1">
      <c r="A82" s="87">
        <v>487</v>
      </c>
      <c r="B82" s="26">
        <v>6121</v>
      </c>
      <c r="C82" s="26">
        <v>3113</v>
      </c>
      <c r="D82" s="168"/>
      <c r="E82" s="228"/>
      <c r="F82" s="102" t="s">
        <v>1001</v>
      </c>
      <c r="G82" s="343"/>
      <c r="H82" s="343"/>
      <c r="I82" s="342"/>
      <c r="J82" s="710"/>
      <c r="K82" s="408"/>
      <c r="L82" s="211"/>
      <c r="M82" s="300">
        <v>0</v>
      </c>
      <c r="N82" s="175">
        <v>0</v>
      </c>
      <c r="O82" s="300">
        <v>560</v>
      </c>
    </row>
    <row r="83" spans="1:15" ht="12.75">
      <c r="A83" s="87">
        <v>557</v>
      </c>
      <c r="B83" s="26">
        <v>6121</v>
      </c>
      <c r="C83" s="26">
        <v>4357</v>
      </c>
      <c r="D83" s="168"/>
      <c r="E83" s="228"/>
      <c r="F83" s="102" t="s">
        <v>670</v>
      </c>
      <c r="G83" s="4"/>
      <c r="H83" s="4"/>
      <c r="I83" s="275"/>
      <c r="J83" s="202"/>
      <c r="L83" s="211"/>
      <c r="M83" s="300">
        <v>483</v>
      </c>
      <c r="N83" s="175">
        <v>0</v>
      </c>
      <c r="O83" s="309">
        <v>0</v>
      </c>
    </row>
    <row r="84" spans="1:15" ht="12.75" customHeight="1">
      <c r="A84" s="87">
        <v>610</v>
      </c>
      <c r="B84" s="26">
        <v>6121</v>
      </c>
      <c r="C84" s="26">
        <v>3631</v>
      </c>
      <c r="D84" s="168"/>
      <c r="E84" s="228"/>
      <c r="F84" s="102" t="s">
        <v>578</v>
      </c>
      <c r="G84" s="4"/>
      <c r="H84" s="4"/>
      <c r="I84" s="275"/>
      <c r="J84" s="202"/>
      <c r="L84" s="211"/>
      <c r="M84" s="301">
        <v>125</v>
      </c>
      <c r="N84" s="195">
        <v>123</v>
      </c>
      <c r="O84" s="301">
        <v>0</v>
      </c>
    </row>
    <row r="85" spans="1:15" ht="3" customHeight="1">
      <c r="A85" s="87"/>
      <c r="B85" s="26"/>
      <c r="C85" s="26"/>
      <c r="D85" s="168"/>
      <c r="E85" s="228"/>
      <c r="F85" s="102"/>
      <c r="G85" s="4"/>
      <c r="H85" s="4"/>
      <c r="I85" s="606"/>
      <c r="J85" s="183"/>
      <c r="K85" s="11"/>
      <c r="L85" s="693"/>
      <c r="M85" s="300"/>
      <c r="N85" s="175"/>
      <c r="O85" s="300"/>
    </row>
    <row r="86" spans="1:15" ht="12.75" customHeight="1">
      <c r="A86" s="87">
        <v>802</v>
      </c>
      <c r="B86" s="26">
        <v>4213</v>
      </c>
      <c r="C86" s="26"/>
      <c r="D86" s="168" t="s">
        <v>697</v>
      </c>
      <c r="E86" s="168">
        <v>90877</v>
      </c>
      <c r="F86" s="102" t="s">
        <v>311</v>
      </c>
      <c r="G86" s="4"/>
      <c r="H86" s="4"/>
      <c r="I86" s="174">
        <v>175</v>
      </c>
      <c r="J86" s="183"/>
      <c r="K86" s="175">
        <v>173.983</v>
      </c>
      <c r="L86" s="174">
        <v>0</v>
      </c>
      <c r="M86" s="311"/>
      <c r="N86" s="192"/>
      <c r="O86" s="311"/>
    </row>
    <row r="87" spans="1:15" ht="13.5" customHeight="1">
      <c r="A87" s="87">
        <v>802</v>
      </c>
      <c r="B87" s="26">
        <v>4216</v>
      </c>
      <c r="C87" s="26"/>
      <c r="D87" s="168" t="s">
        <v>696</v>
      </c>
      <c r="E87" s="168">
        <v>15827</v>
      </c>
      <c r="F87" s="102" t="s">
        <v>312</v>
      </c>
      <c r="G87" s="4"/>
      <c r="H87" s="4"/>
      <c r="I87" s="174">
        <v>2976</v>
      </c>
      <c r="J87" s="177"/>
      <c r="K87" s="175">
        <v>2957.725</v>
      </c>
      <c r="L87" s="174">
        <v>0</v>
      </c>
      <c r="M87" s="311"/>
      <c r="N87" s="192"/>
      <c r="O87" s="311"/>
    </row>
    <row r="88" spans="1:15" ht="12.75">
      <c r="A88" s="87">
        <v>802</v>
      </c>
      <c r="B88" s="26">
        <v>6121</v>
      </c>
      <c r="C88" s="26">
        <v>3744</v>
      </c>
      <c r="D88" s="168" t="s">
        <v>696</v>
      </c>
      <c r="E88" s="168">
        <v>15827</v>
      </c>
      <c r="F88" s="153" t="s">
        <v>698</v>
      </c>
      <c r="G88" s="4"/>
      <c r="H88" s="4"/>
      <c r="I88" s="275"/>
      <c r="J88" s="202"/>
      <c r="L88" s="211"/>
      <c r="M88" s="300">
        <v>0</v>
      </c>
      <c r="N88" s="175">
        <v>2.847</v>
      </c>
      <c r="O88" s="300">
        <v>0</v>
      </c>
    </row>
    <row r="89" spans="1:15" ht="12.75">
      <c r="A89" s="87">
        <v>802</v>
      </c>
      <c r="B89" s="26">
        <v>6121</v>
      </c>
      <c r="C89" s="26">
        <v>3744</v>
      </c>
      <c r="D89" s="168" t="s">
        <v>697</v>
      </c>
      <c r="E89" s="168">
        <v>90877</v>
      </c>
      <c r="F89" s="153" t="s">
        <v>699</v>
      </c>
      <c r="G89" s="4"/>
      <c r="H89" s="4"/>
      <c r="I89" s="275"/>
      <c r="J89" s="202"/>
      <c r="L89" s="211"/>
      <c r="M89" s="300">
        <v>0</v>
      </c>
      <c r="N89" s="175">
        <v>0.167</v>
      </c>
      <c r="O89" s="300">
        <v>0</v>
      </c>
    </row>
    <row r="90" spans="1:15" ht="12.75">
      <c r="A90" s="87">
        <v>802</v>
      </c>
      <c r="B90" s="26">
        <v>6121</v>
      </c>
      <c r="C90" s="26">
        <v>3744</v>
      </c>
      <c r="D90" s="168" t="s">
        <v>697</v>
      </c>
      <c r="E90" s="168"/>
      <c r="F90" s="102" t="s">
        <v>700</v>
      </c>
      <c r="G90" s="4"/>
      <c r="H90" s="4"/>
      <c r="I90" s="275"/>
      <c r="J90" s="202"/>
      <c r="L90" s="211"/>
      <c r="M90" s="300">
        <v>0</v>
      </c>
      <c r="N90" s="175">
        <v>0.335</v>
      </c>
      <c r="O90" s="300">
        <v>0</v>
      </c>
    </row>
    <row r="91" spans="1:15" ht="3.75" customHeight="1">
      <c r="A91" s="87"/>
      <c r="B91" s="26"/>
      <c r="C91" s="26"/>
      <c r="D91" s="168"/>
      <c r="E91" s="228"/>
      <c r="F91" s="65"/>
      <c r="G91" s="4"/>
      <c r="H91" s="4"/>
      <c r="I91" s="275"/>
      <c r="J91" s="202"/>
      <c r="L91" s="211"/>
      <c r="M91" s="300"/>
      <c r="N91" s="175"/>
      <c r="O91" s="300"/>
    </row>
    <row r="92" spans="1:15" ht="12.75" customHeight="1">
      <c r="A92" s="87">
        <v>805</v>
      </c>
      <c r="B92" s="26">
        <v>6121</v>
      </c>
      <c r="C92" s="26">
        <v>2212</v>
      </c>
      <c r="D92" s="168"/>
      <c r="E92" s="228"/>
      <c r="F92" s="360" t="s">
        <v>258</v>
      </c>
      <c r="G92" s="4"/>
      <c r="H92" s="4"/>
      <c r="I92" s="82"/>
      <c r="J92" s="202"/>
      <c r="L92" s="211"/>
      <c r="M92" s="300">
        <v>1512</v>
      </c>
      <c r="N92" s="175">
        <v>8068.2</v>
      </c>
      <c r="O92" s="300">
        <v>0</v>
      </c>
    </row>
    <row r="93" spans="1:15" ht="12.75">
      <c r="A93" s="87">
        <v>805</v>
      </c>
      <c r="B93" s="30">
        <v>6121</v>
      </c>
      <c r="C93" s="30">
        <v>2212</v>
      </c>
      <c r="D93" s="168" t="s">
        <v>43</v>
      </c>
      <c r="E93" s="168"/>
      <c r="F93" s="360" t="s">
        <v>608</v>
      </c>
      <c r="I93" s="275"/>
      <c r="J93" s="202"/>
      <c r="L93" s="311"/>
      <c r="M93" s="300">
        <v>1032</v>
      </c>
      <c r="N93" s="175">
        <v>561.15</v>
      </c>
      <c r="O93" s="300">
        <v>0</v>
      </c>
    </row>
    <row r="94" spans="1:15" ht="12.75">
      <c r="A94" s="87">
        <v>805</v>
      </c>
      <c r="B94" s="30">
        <v>6121</v>
      </c>
      <c r="C94" s="30">
        <v>2212</v>
      </c>
      <c r="D94" s="168" t="s">
        <v>43</v>
      </c>
      <c r="E94" s="168"/>
      <c r="F94" s="360" t="s">
        <v>609</v>
      </c>
      <c r="I94" s="275"/>
      <c r="J94" s="202"/>
      <c r="L94" s="311"/>
      <c r="M94" s="300">
        <v>1032</v>
      </c>
      <c r="N94" s="175">
        <v>561.15</v>
      </c>
      <c r="O94" s="300">
        <v>0</v>
      </c>
    </row>
    <row r="95" spans="1:15" ht="12.75">
      <c r="A95" s="87">
        <v>805</v>
      </c>
      <c r="B95" s="30">
        <v>6121</v>
      </c>
      <c r="C95" s="30">
        <v>2212</v>
      </c>
      <c r="D95" s="168" t="s">
        <v>605</v>
      </c>
      <c r="E95" s="168"/>
      <c r="F95" s="360" t="s">
        <v>610</v>
      </c>
      <c r="I95" s="275"/>
      <c r="J95" s="202"/>
      <c r="L95" s="311"/>
      <c r="M95" s="300">
        <v>13762</v>
      </c>
      <c r="N95" s="175">
        <v>6331.44</v>
      </c>
      <c r="O95" s="300">
        <v>0</v>
      </c>
    </row>
    <row r="96" spans="1:15" ht="12.75">
      <c r="A96" s="87">
        <v>805</v>
      </c>
      <c r="B96" s="30">
        <v>6121</v>
      </c>
      <c r="C96" s="30">
        <v>2212</v>
      </c>
      <c r="D96" s="168"/>
      <c r="E96" s="168"/>
      <c r="F96" s="360" t="s">
        <v>402</v>
      </c>
      <c r="I96" s="275"/>
      <c r="J96" s="202"/>
      <c r="L96" s="311"/>
      <c r="M96" s="300">
        <v>0</v>
      </c>
      <c r="N96" s="175">
        <v>0</v>
      </c>
      <c r="O96" s="300">
        <v>0</v>
      </c>
    </row>
    <row r="97" spans="1:15" ht="2.25" customHeight="1">
      <c r="A97" s="87"/>
      <c r="B97" s="30"/>
      <c r="C97" s="30"/>
      <c r="D97" s="168"/>
      <c r="E97" s="168"/>
      <c r="F97" s="360"/>
      <c r="I97" s="275"/>
      <c r="J97" s="202"/>
      <c r="L97" s="311"/>
      <c r="M97" s="300"/>
      <c r="N97" s="175"/>
      <c r="O97" s="300"/>
    </row>
    <row r="98" spans="1:15" ht="12.75">
      <c r="A98" s="87">
        <v>810</v>
      </c>
      <c r="B98" s="30">
        <v>6121</v>
      </c>
      <c r="C98" s="30">
        <v>3429</v>
      </c>
      <c r="D98" s="168"/>
      <c r="E98" s="168"/>
      <c r="F98" s="360" t="s">
        <v>22</v>
      </c>
      <c r="I98" s="275"/>
      <c r="J98" s="202"/>
      <c r="K98" s="167"/>
      <c r="L98" s="311"/>
      <c r="M98" s="300">
        <v>80</v>
      </c>
      <c r="N98" s="175">
        <v>50.4</v>
      </c>
      <c r="O98" s="300">
        <v>0</v>
      </c>
    </row>
    <row r="99" spans="1:15" ht="1.5" customHeight="1">
      <c r="A99" s="87"/>
      <c r="B99" s="30"/>
      <c r="C99" s="30"/>
      <c r="D99" s="168"/>
      <c r="E99" s="168"/>
      <c r="F99" s="360"/>
      <c r="I99" s="606"/>
      <c r="J99" s="183"/>
      <c r="K99" s="173"/>
      <c r="L99" s="639"/>
      <c r="M99" s="300"/>
      <c r="N99" s="175"/>
      <c r="O99" s="300"/>
    </row>
    <row r="100" spans="1:15" ht="12.75">
      <c r="A100" s="87">
        <v>821</v>
      </c>
      <c r="B100" s="30">
        <v>4223</v>
      </c>
      <c r="C100" s="30"/>
      <c r="D100" s="168" t="s">
        <v>605</v>
      </c>
      <c r="E100" s="168">
        <v>83505</v>
      </c>
      <c r="F100" s="360" t="s">
        <v>822</v>
      </c>
      <c r="I100" s="300">
        <v>5490</v>
      </c>
      <c r="J100" s="175">
        <v>0</v>
      </c>
      <c r="K100" s="175">
        <v>5490.227</v>
      </c>
      <c r="L100" s="300">
        <v>0</v>
      </c>
      <c r="M100" s="311"/>
      <c r="N100" s="192"/>
      <c r="O100" s="311"/>
    </row>
    <row r="101" spans="1:15" ht="12.75">
      <c r="A101" s="87">
        <v>821</v>
      </c>
      <c r="B101" s="30">
        <v>4223</v>
      </c>
      <c r="C101" s="30"/>
      <c r="D101" s="168" t="s">
        <v>43</v>
      </c>
      <c r="E101" s="168">
        <v>83501</v>
      </c>
      <c r="F101" s="360" t="s">
        <v>823</v>
      </c>
      <c r="I101" s="301">
        <v>485</v>
      </c>
      <c r="J101" s="195">
        <v>0</v>
      </c>
      <c r="K101" s="175">
        <v>484.431</v>
      </c>
      <c r="L101" s="301">
        <v>0</v>
      </c>
      <c r="M101" s="311"/>
      <c r="N101" s="192"/>
      <c r="O101" s="311"/>
    </row>
    <row r="102" spans="1:15" ht="1.5" customHeight="1">
      <c r="A102" s="87"/>
      <c r="B102" s="30"/>
      <c r="C102" s="30"/>
      <c r="D102" s="168"/>
      <c r="E102" s="168"/>
      <c r="F102" s="360"/>
      <c r="I102" s="606"/>
      <c r="J102" s="183"/>
      <c r="K102" s="173"/>
      <c r="L102" s="300"/>
      <c r="M102" s="300"/>
      <c r="N102" s="175"/>
      <c r="O102" s="300"/>
    </row>
    <row r="103" spans="1:15" ht="12.75">
      <c r="A103" s="125">
        <v>823</v>
      </c>
      <c r="B103" s="101">
        <v>6121</v>
      </c>
      <c r="C103" s="101">
        <v>3314</v>
      </c>
      <c r="D103" s="169"/>
      <c r="E103" s="331"/>
      <c r="F103" s="65" t="s">
        <v>131</v>
      </c>
      <c r="I103" s="81"/>
      <c r="J103" s="81"/>
      <c r="K103" s="165"/>
      <c r="L103" s="182"/>
      <c r="M103" s="320">
        <v>0</v>
      </c>
      <c r="N103" s="196">
        <v>0</v>
      </c>
      <c r="O103" s="320">
        <v>0</v>
      </c>
    </row>
    <row r="104" spans="1:15" ht="12.75">
      <c r="A104" s="87">
        <v>829</v>
      </c>
      <c r="B104" s="30">
        <v>6121</v>
      </c>
      <c r="C104" s="30">
        <v>3613</v>
      </c>
      <c r="D104" s="168"/>
      <c r="E104" s="168"/>
      <c r="F104" s="360" t="s">
        <v>469</v>
      </c>
      <c r="G104" s="4"/>
      <c r="H104" s="4"/>
      <c r="I104" s="275"/>
      <c r="J104" s="202"/>
      <c r="K104" s="167"/>
      <c r="L104" s="311"/>
      <c r="M104" s="300">
        <v>2000</v>
      </c>
      <c r="N104" s="175">
        <v>2054.657</v>
      </c>
      <c r="O104" s="300">
        <v>0</v>
      </c>
    </row>
    <row r="105" spans="1:15" ht="13.5" customHeight="1">
      <c r="A105" s="87">
        <v>903</v>
      </c>
      <c r="B105" s="30">
        <v>6121</v>
      </c>
      <c r="C105" s="30">
        <v>3311</v>
      </c>
      <c r="D105" s="168"/>
      <c r="E105" s="168"/>
      <c r="F105" s="360" t="s">
        <v>134</v>
      </c>
      <c r="G105" s="4"/>
      <c r="H105" s="4"/>
      <c r="I105" s="275"/>
      <c r="J105" s="202"/>
      <c r="K105" s="167"/>
      <c r="L105" s="311"/>
      <c r="M105" s="300">
        <v>285</v>
      </c>
      <c r="N105" s="175">
        <v>246.84</v>
      </c>
      <c r="O105" s="300">
        <v>0</v>
      </c>
    </row>
    <row r="106" spans="1:15" ht="13.5" customHeight="1">
      <c r="A106" s="87">
        <v>906</v>
      </c>
      <c r="B106" s="30">
        <v>6121</v>
      </c>
      <c r="C106" s="30">
        <v>2321</v>
      </c>
      <c r="D106" s="168"/>
      <c r="E106" s="168"/>
      <c r="F106" s="360" t="s">
        <v>566</v>
      </c>
      <c r="G106" s="4"/>
      <c r="H106" s="4"/>
      <c r="I106" s="275"/>
      <c r="J106" s="202"/>
      <c r="K106" s="167"/>
      <c r="L106" s="311"/>
      <c r="M106" s="301">
        <v>4567</v>
      </c>
      <c r="N106" s="195">
        <v>36</v>
      </c>
      <c r="O106" s="300">
        <v>0</v>
      </c>
    </row>
    <row r="107" spans="1:15" ht="12.75">
      <c r="A107" s="87">
        <v>907</v>
      </c>
      <c r="B107" s="30">
        <v>6121</v>
      </c>
      <c r="C107" s="30">
        <v>2321</v>
      </c>
      <c r="D107" s="168"/>
      <c r="E107" s="168"/>
      <c r="F107" s="360" t="s">
        <v>678</v>
      </c>
      <c r="G107" s="4"/>
      <c r="H107" s="4"/>
      <c r="I107" s="167"/>
      <c r="J107" s="202"/>
      <c r="L107" s="311"/>
      <c r="M107" s="301">
        <v>661</v>
      </c>
      <c r="N107" s="195">
        <v>0</v>
      </c>
      <c r="O107" s="300">
        <v>0</v>
      </c>
    </row>
    <row r="108" spans="1:15" ht="12.75" customHeight="1">
      <c r="A108" s="87">
        <v>912</v>
      </c>
      <c r="B108" s="30">
        <v>6121</v>
      </c>
      <c r="C108" s="30">
        <v>2212</v>
      </c>
      <c r="D108" s="168"/>
      <c r="E108" s="168"/>
      <c r="F108" s="360" t="s">
        <v>565</v>
      </c>
      <c r="G108" s="4"/>
      <c r="H108" s="4"/>
      <c r="I108" s="275"/>
      <c r="J108" s="202"/>
      <c r="K108" s="167"/>
      <c r="L108" s="311"/>
      <c r="M108" s="301">
        <v>0</v>
      </c>
      <c r="N108" s="195">
        <v>0</v>
      </c>
      <c r="O108" s="300">
        <v>0</v>
      </c>
    </row>
    <row r="109" spans="1:15" ht="12.75">
      <c r="A109" s="87">
        <v>925</v>
      </c>
      <c r="B109" s="30">
        <v>6121</v>
      </c>
      <c r="C109" s="30">
        <v>3113</v>
      </c>
      <c r="D109" s="168"/>
      <c r="E109" s="168"/>
      <c r="F109" s="70" t="s">
        <v>563</v>
      </c>
      <c r="G109" s="4"/>
      <c r="H109" s="4"/>
      <c r="I109" s="275"/>
      <c r="J109" s="202"/>
      <c r="K109" s="167"/>
      <c r="L109" s="701"/>
      <c r="M109" s="300">
        <v>321</v>
      </c>
      <c r="N109" s="175">
        <v>336.548</v>
      </c>
      <c r="O109" s="300">
        <v>0</v>
      </c>
    </row>
    <row r="110" spans="1:15" ht="1.5" customHeight="1">
      <c r="A110" s="134"/>
      <c r="B110" s="32"/>
      <c r="C110" s="32"/>
      <c r="D110" s="281"/>
      <c r="E110" s="281"/>
      <c r="F110" s="80"/>
      <c r="G110" s="4"/>
      <c r="H110" s="4"/>
      <c r="I110" s="606"/>
      <c r="J110" s="183"/>
      <c r="K110" s="173"/>
      <c r="L110" s="300"/>
      <c r="M110" s="300"/>
      <c r="N110" s="175"/>
      <c r="O110" s="300"/>
    </row>
    <row r="111" spans="1:15" ht="12.75">
      <c r="A111" s="134">
        <v>930</v>
      </c>
      <c r="B111" s="32">
        <v>4222</v>
      </c>
      <c r="C111" s="32"/>
      <c r="D111" s="281"/>
      <c r="E111" s="281">
        <v>366</v>
      </c>
      <c r="F111" s="426" t="s">
        <v>917</v>
      </c>
      <c r="G111" s="4"/>
      <c r="H111" s="4"/>
      <c r="I111" s="174">
        <v>200</v>
      </c>
      <c r="J111" s="183"/>
      <c r="K111" s="175">
        <v>140</v>
      </c>
      <c r="L111" s="300"/>
      <c r="M111" s="311"/>
      <c r="N111" s="192"/>
      <c r="O111" s="311"/>
    </row>
    <row r="112" spans="1:15" ht="12.75">
      <c r="A112" s="134">
        <v>930</v>
      </c>
      <c r="B112" s="32">
        <v>6121</v>
      </c>
      <c r="C112" s="32">
        <v>2219</v>
      </c>
      <c r="D112" s="281"/>
      <c r="E112" s="281">
        <v>366</v>
      </c>
      <c r="F112" s="426" t="s">
        <v>133</v>
      </c>
      <c r="G112" s="4"/>
      <c r="H112" s="4"/>
      <c r="I112" s="211"/>
      <c r="J112" s="202"/>
      <c r="K112" s="192"/>
      <c r="L112" s="311"/>
      <c r="M112" s="300">
        <v>200</v>
      </c>
      <c r="N112" s="175">
        <v>200</v>
      </c>
      <c r="O112" s="300">
        <v>0</v>
      </c>
    </row>
    <row r="113" spans="1:15" ht="12.75">
      <c r="A113" s="134">
        <v>930</v>
      </c>
      <c r="B113" s="32">
        <v>6121</v>
      </c>
      <c r="C113" s="32">
        <v>2219</v>
      </c>
      <c r="D113" s="281"/>
      <c r="E113" s="281"/>
      <c r="F113" s="426" t="s">
        <v>133</v>
      </c>
      <c r="G113" s="4"/>
      <c r="H113" s="4"/>
      <c r="I113" s="275"/>
      <c r="J113" s="202"/>
      <c r="K113" s="167"/>
      <c r="L113" s="311"/>
      <c r="M113" s="300">
        <v>207</v>
      </c>
      <c r="N113" s="175">
        <v>256.57</v>
      </c>
      <c r="O113" s="300">
        <v>0</v>
      </c>
    </row>
    <row r="114" spans="1:15" ht="3" customHeight="1">
      <c r="A114" s="134"/>
      <c r="B114" s="32"/>
      <c r="C114" s="32"/>
      <c r="D114" s="281"/>
      <c r="E114" s="281"/>
      <c r="F114" s="426"/>
      <c r="G114" s="4"/>
      <c r="H114" s="4"/>
      <c r="I114" s="275"/>
      <c r="J114" s="202"/>
      <c r="K114" s="167"/>
      <c r="L114" s="311"/>
      <c r="M114" s="300"/>
      <c r="N114" s="175"/>
      <c r="O114" s="300"/>
    </row>
    <row r="115" spans="1:15" ht="12.75">
      <c r="A115" s="87">
        <v>931</v>
      </c>
      <c r="B115" s="30">
        <v>6119</v>
      </c>
      <c r="C115" s="30">
        <v>2212</v>
      </c>
      <c r="D115" s="168"/>
      <c r="E115" s="168"/>
      <c r="F115" s="70" t="s">
        <v>567</v>
      </c>
      <c r="G115" s="4"/>
      <c r="H115" s="4"/>
      <c r="I115" s="275"/>
      <c r="J115" s="202"/>
      <c r="K115" s="167"/>
      <c r="L115" s="311"/>
      <c r="M115" s="300">
        <v>220</v>
      </c>
      <c r="N115" s="175">
        <v>0</v>
      </c>
      <c r="O115" s="300">
        <v>0</v>
      </c>
    </row>
    <row r="116" spans="1:15" ht="12.75">
      <c r="A116" s="87">
        <v>932</v>
      </c>
      <c r="B116" s="30">
        <v>6121</v>
      </c>
      <c r="C116" s="30">
        <v>2219</v>
      </c>
      <c r="D116" s="168"/>
      <c r="E116" s="168"/>
      <c r="F116" s="70" t="s">
        <v>135</v>
      </c>
      <c r="G116" s="4"/>
      <c r="H116" s="4"/>
      <c r="I116" s="275"/>
      <c r="J116" s="202"/>
      <c r="K116" s="167"/>
      <c r="L116" s="311"/>
      <c r="M116" s="300">
        <v>600</v>
      </c>
      <c r="N116" s="175">
        <v>0</v>
      </c>
      <c r="O116" s="300">
        <v>1200</v>
      </c>
    </row>
    <row r="117" spans="1:15" ht="12.75">
      <c r="A117" s="134">
        <v>933</v>
      </c>
      <c r="B117" s="32">
        <v>6121</v>
      </c>
      <c r="C117" s="32">
        <v>3639</v>
      </c>
      <c r="D117" s="281"/>
      <c r="E117" s="281"/>
      <c r="F117" s="426" t="s">
        <v>471</v>
      </c>
      <c r="G117" s="4"/>
      <c r="H117" s="4"/>
      <c r="I117" s="275"/>
      <c r="J117" s="202"/>
      <c r="K117" s="167"/>
      <c r="L117" s="311"/>
      <c r="M117" s="301">
        <v>500</v>
      </c>
      <c r="N117" s="195">
        <v>274.2</v>
      </c>
      <c r="O117" s="300">
        <v>0</v>
      </c>
    </row>
    <row r="118" spans="1:15" ht="2.25" customHeight="1">
      <c r="A118" s="87"/>
      <c r="B118" s="30"/>
      <c r="C118" s="30"/>
      <c r="D118" s="168"/>
      <c r="E118" s="168"/>
      <c r="F118" s="150"/>
      <c r="G118" s="4"/>
      <c r="H118" s="4"/>
      <c r="I118" s="275"/>
      <c r="J118" s="202"/>
      <c r="K118" s="167"/>
      <c r="L118" s="311"/>
      <c r="M118" s="300"/>
      <c r="N118" s="175"/>
      <c r="O118" s="300"/>
    </row>
    <row r="119" spans="1:15" ht="12.75">
      <c r="A119" s="87">
        <v>934</v>
      </c>
      <c r="B119" s="30">
        <v>6121</v>
      </c>
      <c r="C119" s="30">
        <v>2212</v>
      </c>
      <c r="D119" s="168"/>
      <c r="E119" s="168"/>
      <c r="F119" s="150" t="s">
        <v>220</v>
      </c>
      <c r="G119" s="4"/>
      <c r="H119" s="4"/>
      <c r="I119" s="275"/>
      <c r="J119" s="202"/>
      <c r="K119" s="167"/>
      <c r="L119" s="311"/>
      <c r="M119" s="300">
        <v>310</v>
      </c>
      <c r="N119" s="175">
        <v>310.08</v>
      </c>
      <c r="O119" s="300">
        <v>0</v>
      </c>
    </row>
    <row r="120" spans="1:15" ht="12.75">
      <c r="A120" s="87">
        <v>934</v>
      </c>
      <c r="B120" s="30">
        <v>6121</v>
      </c>
      <c r="C120" s="30">
        <v>2310</v>
      </c>
      <c r="D120" s="168"/>
      <c r="E120" s="168"/>
      <c r="F120" s="150" t="s">
        <v>221</v>
      </c>
      <c r="G120" s="4"/>
      <c r="H120" s="4"/>
      <c r="I120" s="275"/>
      <c r="J120" s="202"/>
      <c r="K120" s="167"/>
      <c r="L120" s="311"/>
      <c r="M120" s="300">
        <v>20</v>
      </c>
      <c r="N120" s="175">
        <v>20.4</v>
      </c>
      <c r="O120" s="300">
        <v>0</v>
      </c>
    </row>
    <row r="121" spans="1:15" ht="12.75">
      <c r="A121" s="87">
        <v>934</v>
      </c>
      <c r="B121" s="30">
        <v>6121</v>
      </c>
      <c r="C121" s="30">
        <v>2321</v>
      </c>
      <c r="D121" s="168"/>
      <c r="E121" s="168"/>
      <c r="F121" s="150" t="s">
        <v>222</v>
      </c>
      <c r="G121" s="4"/>
      <c r="H121" s="4"/>
      <c r="I121" s="275"/>
      <c r="J121" s="202"/>
      <c r="K121" s="167"/>
      <c r="L121" s="311"/>
      <c r="M121" s="300">
        <v>21</v>
      </c>
      <c r="N121" s="175">
        <v>21.12</v>
      </c>
      <c r="O121" s="300">
        <v>0</v>
      </c>
    </row>
    <row r="122" spans="1:15" ht="12.75">
      <c r="A122" s="87">
        <v>934</v>
      </c>
      <c r="B122" s="30">
        <v>6121</v>
      </c>
      <c r="C122" s="30">
        <v>3639</v>
      </c>
      <c r="D122" s="168"/>
      <c r="E122" s="168"/>
      <c r="F122" s="150" t="s">
        <v>223</v>
      </c>
      <c r="G122" s="4"/>
      <c r="H122" s="4"/>
      <c r="I122" s="275"/>
      <c r="J122" s="202"/>
      <c r="K122" s="167"/>
      <c r="L122" s="311"/>
      <c r="M122" s="300">
        <v>38</v>
      </c>
      <c r="N122" s="175">
        <v>38.4</v>
      </c>
      <c r="O122" s="300">
        <v>0</v>
      </c>
    </row>
    <row r="123" spans="1:15" ht="2.25" customHeight="1">
      <c r="A123" s="87"/>
      <c r="B123" s="30"/>
      <c r="C123" s="30"/>
      <c r="D123" s="168"/>
      <c r="E123" s="168"/>
      <c r="F123" s="150"/>
      <c r="G123" s="4"/>
      <c r="H123" s="4"/>
      <c r="I123" s="275"/>
      <c r="J123" s="202"/>
      <c r="K123" s="167"/>
      <c r="L123" s="311"/>
      <c r="M123" s="300"/>
      <c r="N123" s="175"/>
      <c r="O123" s="300">
        <v>0</v>
      </c>
    </row>
    <row r="124" spans="1:15" ht="12.75">
      <c r="A124" s="87">
        <v>935</v>
      </c>
      <c r="B124" s="30">
        <v>6121</v>
      </c>
      <c r="C124" s="30">
        <v>2212</v>
      </c>
      <c r="D124" s="168"/>
      <c r="E124" s="168"/>
      <c r="F124" s="150" t="s">
        <v>224</v>
      </c>
      <c r="G124" s="4"/>
      <c r="H124" s="4"/>
      <c r="I124" s="275"/>
      <c r="J124" s="202"/>
      <c r="K124" s="167"/>
      <c r="L124" s="311"/>
      <c r="M124" s="300">
        <v>154</v>
      </c>
      <c r="N124" s="175">
        <v>154.38</v>
      </c>
      <c r="O124" s="300">
        <v>0</v>
      </c>
    </row>
    <row r="125" spans="1:15" ht="12.75">
      <c r="A125" s="87">
        <v>935</v>
      </c>
      <c r="B125" s="30">
        <v>6121</v>
      </c>
      <c r="C125" s="30">
        <v>2310</v>
      </c>
      <c r="D125" s="168"/>
      <c r="E125" s="168"/>
      <c r="F125" s="150" t="s">
        <v>225</v>
      </c>
      <c r="G125" s="4"/>
      <c r="H125" s="4"/>
      <c r="I125" s="275"/>
      <c r="J125" s="202"/>
      <c r="K125" s="167"/>
      <c r="L125" s="311"/>
      <c r="M125" s="300">
        <v>32</v>
      </c>
      <c r="N125" s="175">
        <v>32.4</v>
      </c>
      <c r="O125" s="300">
        <v>0</v>
      </c>
    </row>
    <row r="126" spans="1:15" ht="12.75">
      <c r="A126" s="87">
        <v>935</v>
      </c>
      <c r="B126" s="30">
        <v>6121</v>
      </c>
      <c r="C126" s="30">
        <v>2321</v>
      </c>
      <c r="D126" s="168"/>
      <c r="E126" s="168"/>
      <c r="F126" s="150" t="s">
        <v>226</v>
      </c>
      <c r="G126" s="4"/>
      <c r="H126" s="4"/>
      <c r="I126" s="275"/>
      <c r="J126" s="202"/>
      <c r="K126" s="167"/>
      <c r="L126" s="311"/>
      <c r="M126" s="300">
        <v>69</v>
      </c>
      <c r="N126" s="175">
        <v>68.82</v>
      </c>
      <c r="O126" s="300">
        <v>0</v>
      </c>
    </row>
    <row r="127" spans="1:15" ht="12.75">
      <c r="A127" s="87">
        <v>935</v>
      </c>
      <c r="B127" s="30">
        <v>6121</v>
      </c>
      <c r="C127" s="30">
        <v>3639</v>
      </c>
      <c r="D127" s="168"/>
      <c r="E127" s="168"/>
      <c r="F127" s="150" t="s">
        <v>227</v>
      </c>
      <c r="G127" s="4"/>
      <c r="H127" s="4"/>
      <c r="I127" s="275"/>
      <c r="J127" s="202"/>
      <c r="K127" s="167"/>
      <c r="L127" s="311"/>
      <c r="M127" s="300">
        <v>32</v>
      </c>
      <c r="N127" s="175">
        <v>32.4</v>
      </c>
      <c r="O127" s="300">
        <v>0</v>
      </c>
    </row>
    <row r="128" spans="1:15" ht="3" customHeight="1">
      <c r="A128" s="87"/>
      <c r="B128" s="30"/>
      <c r="C128" s="30"/>
      <c r="D128" s="168"/>
      <c r="E128" s="168"/>
      <c r="F128" s="150"/>
      <c r="G128" s="4"/>
      <c r="H128" s="4"/>
      <c r="I128" s="275"/>
      <c r="J128" s="202"/>
      <c r="K128" s="167"/>
      <c r="L128" s="311"/>
      <c r="M128" s="300"/>
      <c r="N128" s="175"/>
      <c r="O128" s="300"/>
    </row>
    <row r="129" spans="1:15" ht="12.75">
      <c r="A129" s="87">
        <v>936</v>
      </c>
      <c r="B129" s="30">
        <v>6121</v>
      </c>
      <c r="C129" s="30">
        <v>2212</v>
      </c>
      <c r="D129" s="168"/>
      <c r="E129" s="168"/>
      <c r="F129" s="150" t="s">
        <v>228</v>
      </c>
      <c r="G129" s="4"/>
      <c r="H129" s="4"/>
      <c r="I129" s="275"/>
      <c r="J129" s="202"/>
      <c r="K129" s="167"/>
      <c r="L129" s="311"/>
      <c r="M129" s="300">
        <v>358</v>
      </c>
      <c r="N129" s="175">
        <v>357.78</v>
      </c>
      <c r="O129" s="300">
        <v>0</v>
      </c>
    </row>
    <row r="130" spans="1:15" ht="12.75">
      <c r="A130" s="87">
        <v>936</v>
      </c>
      <c r="B130" s="30">
        <v>6121</v>
      </c>
      <c r="C130" s="30">
        <v>2310</v>
      </c>
      <c r="D130" s="168"/>
      <c r="E130" s="168"/>
      <c r="F130" s="150" t="s">
        <v>229</v>
      </c>
      <c r="G130" s="4"/>
      <c r="H130" s="4"/>
      <c r="I130" s="275"/>
      <c r="J130" s="202"/>
      <c r="K130" s="167"/>
      <c r="L130" s="311"/>
      <c r="M130" s="300">
        <v>116</v>
      </c>
      <c r="N130" s="175">
        <v>116.4</v>
      </c>
      <c r="O130" s="300">
        <v>0</v>
      </c>
    </row>
    <row r="131" spans="1:15" ht="12.75">
      <c r="A131" s="87">
        <v>936</v>
      </c>
      <c r="B131" s="30">
        <v>6121</v>
      </c>
      <c r="C131" s="30">
        <v>2321</v>
      </c>
      <c r="D131" s="168"/>
      <c r="E131" s="168"/>
      <c r="F131" s="150" t="s">
        <v>230</v>
      </c>
      <c r="G131" s="4"/>
      <c r="H131" s="4"/>
      <c r="I131" s="275"/>
      <c r="J131" s="202"/>
      <c r="K131" s="167"/>
      <c r="L131" s="311"/>
      <c r="M131" s="300">
        <v>141</v>
      </c>
      <c r="N131" s="175">
        <v>141.42</v>
      </c>
      <c r="O131" s="300">
        <v>0</v>
      </c>
    </row>
    <row r="132" spans="1:15" ht="12.75">
      <c r="A132" s="87">
        <v>936</v>
      </c>
      <c r="B132" s="30">
        <v>6121</v>
      </c>
      <c r="C132" s="30">
        <v>3639</v>
      </c>
      <c r="D132" s="168"/>
      <c r="E132" s="168"/>
      <c r="F132" s="150" t="s">
        <v>231</v>
      </c>
      <c r="G132" s="4"/>
      <c r="H132" s="4"/>
      <c r="I132" s="275"/>
      <c r="J132" s="202"/>
      <c r="K132" s="167"/>
      <c r="L132" s="311"/>
      <c r="M132" s="300">
        <v>92</v>
      </c>
      <c r="N132" s="175">
        <v>92.4</v>
      </c>
      <c r="O132" s="300">
        <v>0</v>
      </c>
    </row>
    <row r="133" spans="1:15" ht="2.25" customHeight="1">
      <c r="A133" s="87"/>
      <c r="B133" s="30"/>
      <c r="C133" s="30"/>
      <c r="D133" s="168"/>
      <c r="E133" s="168"/>
      <c r="F133" s="150"/>
      <c r="G133" s="4"/>
      <c r="H133" s="4"/>
      <c r="I133" s="275"/>
      <c r="J133" s="202"/>
      <c r="K133" s="167"/>
      <c r="L133" s="311"/>
      <c r="M133" s="300"/>
      <c r="N133" s="175"/>
      <c r="O133" s="300"/>
    </row>
    <row r="134" spans="1:15" ht="12.75">
      <c r="A134" s="87">
        <v>937</v>
      </c>
      <c r="B134" s="30">
        <v>6121</v>
      </c>
      <c r="C134" s="30">
        <v>2212</v>
      </c>
      <c r="D134" s="168"/>
      <c r="E134" s="168"/>
      <c r="F134" s="150" t="s">
        <v>232</v>
      </c>
      <c r="G134" s="4"/>
      <c r="H134" s="4"/>
      <c r="I134" s="275"/>
      <c r="J134" s="202"/>
      <c r="K134" s="167"/>
      <c r="L134" s="311"/>
      <c r="M134" s="300">
        <v>1314</v>
      </c>
      <c r="N134" s="175">
        <v>1314.36</v>
      </c>
      <c r="O134" s="300">
        <v>0</v>
      </c>
    </row>
    <row r="135" spans="1:15" ht="12.75">
      <c r="A135" s="87">
        <v>937</v>
      </c>
      <c r="B135" s="30">
        <v>6121</v>
      </c>
      <c r="C135" s="30">
        <v>2310</v>
      </c>
      <c r="D135" s="168"/>
      <c r="E135" s="168"/>
      <c r="F135" s="150" t="s">
        <v>233</v>
      </c>
      <c r="G135" s="4"/>
      <c r="H135" s="4"/>
      <c r="I135" s="275"/>
      <c r="J135" s="202"/>
      <c r="K135" s="167"/>
      <c r="L135" s="311"/>
      <c r="M135" s="300">
        <v>305</v>
      </c>
      <c r="N135" s="175">
        <v>304.8</v>
      </c>
      <c r="O135" s="300">
        <v>0</v>
      </c>
    </row>
    <row r="136" spans="1:15" ht="12.75">
      <c r="A136" s="87">
        <v>937</v>
      </c>
      <c r="B136" s="30">
        <v>6121</v>
      </c>
      <c r="C136" s="30">
        <v>2321</v>
      </c>
      <c r="D136" s="168"/>
      <c r="E136" s="168"/>
      <c r="F136" s="150" t="s">
        <v>234</v>
      </c>
      <c r="G136" s="4"/>
      <c r="H136" s="4"/>
      <c r="I136" s="275"/>
      <c r="J136" s="202"/>
      <c r="K136" s="167"/>
      <c r="L136" s="311"/>
      <c r="M136" s="300">
        <v>266</v>
      </c>
      <c r="N136" s="175">
        <v>266.04</v>
      </c>
      <c r="O136" s="300">
        <v>0</v>
      </c>
    </row>
    <row r="137" spans="1:15" ht="12.75">
      <c r="A137" s="134">
        <v>937</v>
      </c>
      <c r="B137" s="32">
        <v>6121</v>
      </c>
      <c r="C137" s="32">
        <v>3639</v>
      </c>
      <c r="D137" s="281"/>
      <c r="E137" s="281"/>
      <c r="F137" s="426" t="s">
        <v>235</v>
      </c>
      <c r="G137" s="4"/>
      <c r="H137" s="4"/>
      <c r="I137" s="275"/>
      <c r="J137" s="202"/>
      <c r="K137" s="167"/>
      <c r="L137" s="311"/>
      <c r="M137" s="301">
        <v>329</v>
      </c>
      <c r="N137" s="195">
        <v>328.8</v>
      </c>
      <c r="O137" s="301">
        <v>0</v>
      </c>
    </row>
    <row r="138" spans="1:15" ht="3" customHeight="1">
      <c r="A138" s="134"/>
      <c r="B138" s="32"/>
      <c r="C138" s="32"/>
      <c r="D138" s="281"/>
      <c r="E138" s="281"/>
      <c r="F138" s="426"/>
      <c r="G138" s="4"/>
      <c r="H138" s="4"/>
      <c r="I138" s="275"/>
      <c r="J138" s="202"/>
      <c r="K138" s="167"/>
      <c r="L138" s="311"/>
      <c r="M138" s="301"/>
      <c r="N138" s="195"/>
      <c r="O138" s="301"/>
    </row>
    <row r="139" spans="1:15" ht="12.75">
      <c r="A139" s="134">
        <v>938</v>
      </c>
      <c r="B139" s="32">
        <v>6121</v>
      </c>
      <c r="C139" s="32">
        <v>2212</v>
      </c>
      <c r="D139" s="281"/>
      <c r="E139" s="281"/>
      <c r="F139" s="426" t="s">
        <v>236</v>
      </c>
      <c r="G139" s="4"/>
      <c r="H139" s="4"/>
      <c r="I139" s="275"/>
      <c r="J139" s="202"/>
      <c r="K139" s="167"/>
      <c r="L139" s="701" t="s">
        <v>664</v>
      </c>
      <c r="M139" s="301">
        <v>0</v>
      </c>
      <c r="N139" s="195">
        <v>0</v>
      </c>
      <c r="O139" s="301">
        <v>817</v>
      </c>
    </row>
    <row r="140" spans="1:15" ht="12.75">
      <c r="A140" s="134">
        <v>938</v>
      </c>
      <c r="B140" s="32">
        <v>6121</v>
      </c>
      <c r="C140" s="32">
        <v>2310</v>
      </c>
      <c r="D140" s="281"/>
      <c r="E140" s="281"/>
      <c r="F140" s="426" t="s">
        <v>237</v>
      </c>
      <c r="G140" s="4"/>
      <c r="H140" s="4"/>
      <c r="I140" s="275"/>
      <c r="J140" s="202"/>
      <c r="K140" s="167"/>
      <c r="L140" s="701" t="s">
        <v>664</v>
      </c>
      <c r="M140" s="301">
        <v>0</v>
      </c>
      <c r="N140" s="195">
        <v>0</v>
      </c>
      <c r="O140" s="301">
        <v>185</v>
      </c>
    </row>
    <row r="141" spans="1:15" ht="12.75">
      <c r="A141" s="134">
        <v>938</v>
      </c>
      <c r="B141" s="32">
        <v>6121</v>
      </c>
      <c r="C141" s="32">
        <v>2321</v>
      </c>
      <c r="D141" s="281"/>
      <c r="E141" s="281"/>
      <c r="F141" s="426" t="s">
        <v>238</v>
      </c>
      <c r="G141" s="4"/>
      <c r="H141" s="4"/>
      <c r="I141" s="275"/>
      <c r="J141" s="202"/>
      <c r="K141" s="167"/>
      <c r="L141" s="701" t="s">
        <v>664</v>
      </c>
      <c r="M141" s="301">
        <v>0</v>
      </c>
      <c r="N141" s="195">
        <v>0</v>
      </c>
      <c r="O141" s="301">
        <v>187</v>
      </c>
    </row>
    <row r="142" spans="1:15" ht="12.75">
      <c r="A142" s="134">
        <v>938</v>
      </c>
      <c r="B142" s="32">
        <v>6121</v>
      </c>
      <c r="C142" s="32">
        <v>3639</v>
      </c>
      <c r="D142" s="281"/>
      <c r="E142" s="281"/>
      <c r="F142" s="426" t="s">
        <v>239</v>
      </c>
      <c r="G142" s="4"/>
      <c r="H142" s="4"/>
      <c r="I142" s="275"/>
      <c r="J142" s="202"/>
      <c r="K142" s="167"/>
      <c r="L142" s="701" t="s">
        <v>664</v>
      </c>
      <c r="M142" s="301">
        <v>0</v>
      </c>
      <c r="N142" s="195">
        <v>0</v>
      </c>
      <c r="O142" s="301">
        <v>89</v>
      </c>
    </row>
    <row r="143" spans="1:15" ht="3" customHeight="1">
      <c r="A143" s="134"/>
      <c r="B143" s="32"/>
      <c r="C143" s="32"/>
      <c r="D143" s="281"/>
      <c r="E143" s="281"/>
      <c r="F143" s="426"/>
      <c r="G143" s="4"/>
      <c r="H143" s="4"/>
      <c r="I143" s="275"/>
      <c r="J143" s="202"/>
      <c r="K143" s="167"/>
      <c r="L143" s="311"/>
      <c r="M143" s="301"/>
      <c r="N143" s="195"/>
      <c r="O143" s="301"/>
    </row>
    <row r="144" spans="1:15" ht="12.75">
      <c r="A144" s="134">
        <v>939</v>
      </c>
      <c r="B144" s="32">
        <v>6121</v>
      </c>
      <c r="C144" s="32">
        <v>2212</v>
      </c>
      <c r="D144" s="281"/>
      <c r="E144" s="281"/>
      <c r="F144" s="426" t="s">
        <v>240</v>
      </c>
      <c r="G144" s="4"/>
      <c r="H144" s="4"/>
      <c r="I144" s="275"/>
      <c r="J144" s="202"/>
      <c r="K144" s="167"/>
      <c r="L144" s="701" t="s">
        <v>664</v>
      </c>
      <c r="M144" s="301">
        <v>0</v>
      </c>
      <c r="N144" s="195">
        <v>0</v>
      </c>
      <c r="O144" s="301">
        <v>300</v>
      </c>
    </row>
    <row r="145" spans="1:15" ht="12.75">
      <c r="A145" s="134">
        <v>939</v>
      </c>
      <c r="B145" s="32">
        <v>6121</v>
      </c>
      <c r="C145" s="32">
        <v>2310</v>
      </c>
      <c r="D145" s="281"/>
      <c r="E145" s="281"/>
      <c r="F145" s="426" t="s">
        <v>241</v>
      </c>
      <c r="G145" s="4"/>
      <c r="H145" s="4"/>
      <c r="I145" s="275"/>
      <c r="J145" s="202"/>
      <c r="K145" s="167"/>
      <c r="L145" s="701" t="s">
        <v>664</v>
      </c>
      <c r="M145" s="301">
        <v>0</v>
      </c>
      <c r="N145" s="195">
        <v>0</v>
      </c>
      <c r="O145" s="301">
        <v>100</v>
      </c>
    </row>
    <row r="146" spans="1:15" ht="12.75">
      <c r="A146" s="134">
        <v>939</v>
      </c>
      <c r="B146" s="32">
        <v>6121</v>
      </c>
      <c r="C146" s="32">
        <v>2321</v>
      </c>
      <c r="D146" s="281"/>
      <c r="E146" s="281"/>
      <c r="F146" s="426" t="s">
        <v>242</v>
      </c>
      <c r="G146" s="4"/>
      <c r="H146" s="4"/>
      <c r="I146" s="275"/>
      <c r="J146" s="202"/>
      <c r="K146" s="167"/>
      <c r="L146" s="701" t="s">
        <v>664</v>
      </c>
      <c r="M146" s="301">
        <v>0</v>
      </c>
      <c r="N146" s="195">
        <v>0</v>
      </c>
      <c r="O146" s="301">
        <v>94</v>
      </c>
    </row>
    <row r="147" spans="1:15" ht="12.75">
      <c r="A147" s="87">
        <v>939</v>
      </c>
      <c r="B147" s="30">
        <v>6121</v>
      </c>
      <c r="C147" s="30">
        <v>3639</v>
      </c>
      <c r="D147" s="168"/>
      <c r="E147" s="168"/>
      <c r="F147" s="150" t="s">
        <v>243</v>
      </c>
      <c r="G147" s="4"/>
      <c r="H147" s="4"/>
      <c r="I147" s="275"/>
      <c r="J147" s="202"/>
      <c r="K147" s="167"/>
      <c r="L147" s="701" t="s">
        <v>664</v>
      </c>
      <c r="M147" s="300">
        <v>0</v>
      </c>
      <c r="N147" s="175">
        <v>0</v>
      </c>
      <c r="O147" s="300">
        <v>100</v>
      </c>
    </row>
    <row r="148" spans="1:15" ht="2.25" customHeight="1">
      <c r="A148" s="134"/>
      <c r="B148" s="32"/>
      <c r="C148" s="32"/>
      <c r="D148" s="281"/>
      <c r="E148" s="281"/>
      <c r="F148" s="426"/>
      <c r="G148" s="4"/>
      <c r="H148" s="4"/>
      <c r="I148" s="275"/>
      <c r="J148" s="202"/>
      <c r="K148" s="167"/>
      <c r="L148" s="311"/>
      <c r="M148" s="301"/>
      <c r="N148" s="195"/>
      <c r="O148" s="301"/>
    </row>
    <row r="149" spans="1:15" ht="12.75">
      <c r="A149" s="134">
        <v>940</v>
      </c>
      <c r="B149" s="32">
        <v>6121</v>
      </c>
      <c r="C149" s="32">
        <v>2212</v>
      </c>
      <c r="D149" s="281"/>
      <c r="E149" s="281"/>
      <c r="F149" s="426" t="s">
        <v>244</v>
      </c>
      <c r="G149" s="4"/>
      <c r="H149" s="4"/>
      <c r="I149" s="275"/>
      <c r="J149" s="202"/>
      <c r="K149" s="167"/>
      <c r="L149" s="701" t="s">
        <v>664</v>
      </c>
      <c r="M149" s="301">
        <v>0</v>
      </c>
      <c r="N149" s="195">
        <v>0</v>
      </c>
      <c r="O149" s="301">
        <v>191</v>
      </c>
    </row>
    <row r="150" spans="1:15" ht="12.75">
      <c r="A150" s="134">
        <v>940</v>
      </c>
      <c r="B150" s="32">
        <v>6121</v>
      </c>
      <c r="C150" s="32">
        <v>2321</v>
      </c>
      <c r="D150" s="281"/>
      <c r="E150" s="281"/>
      <c r="F150" s="426" t="s">
        <v>245</v>
      </c>
      <c r="G150" s="4"/>
      <c r="H150" s="4"/>
      <c r="I150" s="275"/>
      <c r="J150" s="202"/>
      <c r="K150" s="167"/>
      <c r="L150" s="701" t="s">
        <v>664</v>
      </c>
      <c r="M150" s="301">
        <v>0</v>
      </c>
      <c r="N150" s="195">
        <v>0</v>
      </c>
      <c r="O150" s="301">
        <v>113</v>
      </c>
    </row>
    <row r="151" spans="1:15" ht="2.25" customHeight="1">
      <c r="A151" s="134"/>
      <c r="B151" s="32"/>
      <c r="C151" s="32"/>
      <c r="D151" s="281"/>
      <c r="E151" s="281"/>
      <c r="F151" s="426"/>
      <c r="G151" s="4"/>
      <c r="H151" s="4"/>
      <c r="I151" s="275"/>
      <c r="J151" s="202"/>
      <c r="K151" s="167"/>
      <c r="L151" s="311"/>
      <c r="M151" s="301"/>
      <c r="N151" s="195"/>
      <c r="O151" s="301"/>
    </row>
    <row r="152" spans="1:15" ht="12.75">
      <c r="A152" s="134">
        <v>941</v>
      </c>
      <c r="B152" s="32">
        <v>6121</v>
      </c>
      <c r="C152" s="32">
        <v>2212</v>
      </c>
      <c r="D152" s="281"/>
      <c r="E152" s="281"/>
      <c r="F152" s="426" t="s">
        <v>246</v>
      </c>
      <c r="G152" s="4"/>
      <c r="H152" s="4"/>
      <c r="I152" s="275"/>
      <c r="J152" s="202"/>
      <c r="K152" s="167"/>
      <c r="L152" s="701" t="s">
        <v>664</v>
      </c>
      <c r="M152" s="301">
        <v>0</v>
      </c>
      <c r="N152" s="195">
        <v>0</v>
      </c>
      <c r="O152" s="301">
        <v>75</v>
      </c>
    </row>
    <row r="153" spans="1:15" ht="12.75">
      <c r="A153" s="134">
        <v>941</v>
      </c>
      <c r="B153" s="32">
        <v>6121</v>
      </c>
      <c r="C153" s="32">
        <v>2310</v>
      </c>
      <c r="D153" s="281"/>
      <c r="E153" s="281"/>
      <c r="F153" s="426" t="s">
        <v>247</v>
      </c>
      <c r="G153" s="4"/>
      <c r="H153" s="4"/>
      <c r="I153" s="275"/>
      <c r="J153" s="202"/>
      <c r="K153" s="167"/>
      <c r="L153" s="701" t="s">
        <v>664</v>
      </c>
      <c r="M153" s="301">
        <v>0</v>
      </c>
      <c r="N153" s="195">
        <v>0</v>
      </c>
      <c r="O153" s="301">
        <v>41</v>
      </c>
    </row>
    <row r="154" spans="1:15" ht="12.75">
      <c r="A154" s="134">
        <v>941</v>
      </c>
      <c r="B154" s="32">
        <v>6121</v>
      </c>
      <c r="C154" s="32">
        <v>2321</v>
      </c>
      <c r="D154" s="281"/>
      <c r="E154" s="281"/>
      <c r="F154" s="426" t="s">
        <v>248</v>
      </c>
      <c r="G154" s="4"/>
      <c r="H154" s="4"/>
      <c r="I154" s="275"/>
      <c r="J154" s="202"/>
      <c r="K154" s="167"/>
      <c r="L154" s="701" t="s">
        <v>664</v>
      </c>
      <c r="M154" s="301">
        <v>0</v>
      </c>
      <c r="N154" s="195">
        <v>0</v>
      </c>
      <c r="O154" s="301">
        <v>41</v>
      </c>
    </row>
    <row r="155" spans="1:15" ht="12.75">
      <c r="A155" s="134">
        <v>941</v>
      </c>
      <c r="B155" s="32">
        <v>6121</v>
      </c>
      <c r="C155" s="32">
        <v>3639</v>
      </c>
      <c r="D155" s="281"/>
      <c r="E155" s="281"/>
      <c r="F155" s="426" t="s">
        <v>249</v>
      </c>
      <c r="G155" s="4"/>
      <c r="H155" s="4"/>
      <c r="I155" s="275"/>
      <c r="J155" s="202"/>
      <c r="K155" s="167"/>
      <c r="L155" s="701" t="s">
        <v>664</v>
      </c>
      <c r="M155" s="301">
        <v>0</v>
      </c>
      <c r="N155" s="195">
        <v>0</v>
      </c>
      <c r="O155" s="301">
        <v>41</v>
      </c>
    </row>
    <row r="156" spans="1:15" ht="2.25" customHeight="1">
      <c r="A156" s="87"/>
      <c r="B156" s="695"/>
      <c r="C156" s="32"/>
      <c r="D156" s="281"/>
      <c r="E156" s="281"/>
      <c r="F156" s="426"/>
      <c r="G156" s="4"/>
      <c r="H156" s="4"/>
      <c r="I156" s="275"/>
      <c r="J156" s="202"/>
      <c r="K156" s="167"/>
      <c r="L156" s="311"/>
      <c r="M156" s="301"/>
      <c r="N156" s="195"/>
      <c r="O156" s="301"/>
    </row>
    <row r="157" spans="1:15" ht="12.75">
      <c r="A157" s="696">
        <v>942</v>
      </c>
      <c r="B157" s="32">
        <v>6121</v>
      </c>
      <c r="C157" s="32">
        <v>2212</v>
      </c>
      <c r="D157" s="281"/>
      <c r="E157" s="281"/>
      <c r="F157" s="426" t="s">
        <v>250</v>
      </c>
      <c r="G157" s="4"/>
      <c r="H157" s="4"/>
      <c r="I157" s="275"/>
      <c r="J157" s="202"/>
      <c r="K157" s="167"/>
      <c r="L157" s="701" t="s">
        <v>664</v>
      </c>
      <c r="M157" s="301">
        <v>0</v>
      </c>
      <c r="N157" s="195">
        <v>0</v>
      </c>
      <c r="O157" s="301">
        <v>177</v>
      </c>
    </row>
    <row r="158" spans="1:15" ht="12.75">
      <c r="A158" s="125">
        <v>942</v>
      </c>
      <c r="B158" s="32">
        <v>6121</v>
      </c>
      <c r="C158" s="32">
        <v>2321</v>
      </c>
      <c r="D158" s="281"/>
      <c r="E158" s="281"/>
      <c r="F158" s="426" t="s">
        <v>251</v>
      </c>
      <c r="G158" s="4"/>
      <c r="H158" s="4"/>
      <c r="I158" s="275"/>
      <c r="J158" s="202"/>
      <c r="K158" s="167"/>
      <c r="L158" s="701" t="s">
        <v>664</v>
      </c>
      <c r="M158" s="301">
        <v>0</v>
      </c>
      <c r="N158" s="195">
        <v>0</v>
      </c>
      <c r="O158" s="301">
        <v>59</v>
      </c>
    </row>
    <row r="159" spans="2:15" ht="3" customHeight="1">
      <c r="B159" s="32"/>
      <c r="C159" s="32"/>
      <c r="D159" s="281"/>
      <c r="E159" s="281"/>
      <c r="F159" s="426"/>
      <c r="G159" s="4"/>
      <c r="H159" s="4"/>
      <c r="I159" s="275"/>
      <c r="J159" s="202"/>
      <c r="K159" s="167"/>
      <c r="L159" s="311"/>
      <c r="M159" s="301"/>
      <c r="N159" s="195"/>
      <c r="O159" s="301"/>
    </row>
    <row r="160" spans="1:15" ht="12.75">
      <c r="A160" s="134">
        <v>943</v>
      </c>
      <c r="B160" s="32">
        <v>6121</v>
      </c>
      <c r="C160" s="32">
        <v>2212</v>
      </c>
      <c r="D160" s="281"/>
      <c r="E160" s="281"/>
      <c r="F160" s="426" t="s">
        <v>252</v>
      </c>
      <c r="G160" s="4"/>
      <c r="H160" s="4"/>
      <c r="I160" s="275"/>
      <c r="J160" s="202"/>
      <c r="K160" s="167"/>
      <c r="L160" s="701" t="s">
        <v>664</v>
      </c>
      <c r="M160" s="301">
        <v>0</v>
      </c>
      <c r="N160" s="195">
        <v>0</v>
      </c>
      <c r="O160" s="301">
        <v>142</v>
      </c>
    </row>
    <row r="161" spans="1:15" ht="12.75">
      <c r="A161" s="134">
        <v>943</v>
      </c>
      <c r="B161" s="32">
        <v>6121</v>
      </c>
      <c r="C161" s="32">
        <v>2310</v>
      </c>
      <c r="D161" s="281"/>
      <c r="E161" s="281"/>
      <c r="F161" s="426" t="s">
        <v>253</v>
      </c>
      <c r="G161" s="4"/>
      <c r="H161" s="4"/>
      <c r="I161" s="275"/>
      <c r="J161" s="202"/>
      <c r="K161" s="167"/>
      <c r="L161" s="701" t="s">
        <v>664</v>
      </c>
      <c r="M161" s="301">
        <v>0</v>
      </c>
      <c r="N161" s="195">
        <v>0</v>
      </c>
      <c r="O161" s="301">
        <v>36</v>
      </c>
    </row>
    <row r="162" spans="1:15" ht="12.75">
      <c r="A162" s="134">
        <v>943</v>
      </c>
      <c r="B162" s="32">
        <v>6121</v>
      </c>
      <c r="C162" s="32">
        <v>2321</v>
      </c>
      <c r="D162" s="281"/>
      <c r="E162" s="281"/>
      <c r="F162" s="426" t="s">
        <v>254</v>
      </c>
      <c r="G162" s="4"/>
      <c r="H162" s="4"/>
      <c r="I162" s="275"/>
      <c r="J162" s="202"/>
      <c r="K162" s="167"/>
      <c r="L162" s="701" t="s">
        <v>664</v>
      </c>
      <c r="M162" s="301">
        <v>0</v>
      </c>
      <c r="N162" s="195">
        <v>0</v>
      </c>
      <c r="O162" s="301">
        <v>53</v>
      </c>
    </row>
    <row r="163" spans="1:15" ht="12.75">
      <c r="A163" s="134">
        <v>943</v>
      </c>
      <c r="B163" s="32">
        <v>6121</v>
      </c>
      <c r="C163" s="32">
        <v>3639</v>
      </c>
      <c r="D163" s="281"/>
      <c r="E163" s="281"/>
      <c r="F163" s="426" t="s">
        <v>255</v>
      </c>
      <c r="G163" s="4"/>
      <c r="H163" s="4"/>
      <c r="I163" s="275"/>
      <c r="J163" s="202"/>
      <c r="K163" s="167"/>
      <c r="L163" s="701" t="s">
        <v>664</v>
      </c>
      <c r="M163" s="301">
        <v>0</v>
      </c>
      <c r="N163" s="195">
        <v>0</v>
      </c>
      <c r="O163" s="301">
        <v>45</v>
      </c>
    </row>
    <row r="164" spans="1:15" ht="3" customHeight="1">
      <c r="A164" s="134"/>
      <c r="B164" s="30"/>
      <c r="C164" s="30"/>
      <c r="D164" s="168"/>
      <c r="E164" s="168"/>
      <c r="F164" s="150"/>
      <c r="G164" s="4"/>
      <c r="H164" s="4"/>
      <c r="I164" s="275"/>
      <c r="J164" s="202"/>
      <c r="K164" s="167"/>
      <c r="L164" s="311"/>
      <c r="M164" s="300"/>
      <c r="N164" s="175"/>
      <c r="O164" s="301"/>
    </row>
    <row r="165" spans="1:15" ht="12.75">
      <c r="A165" s="134">
        <v>944</v>
      </c>
      <c r="B165" s="32">
        <v>6121</v>
      </c>
      <c r="C165" s="32">
        <v>3111</v>
      </c>
      <c r="D165" s="281"/>
      <c r="E165" s="281"/>
      <c r="F165" s="80" t="s">
        <v>931</v>
      </c>
      <c r="G165" s="4"/>
      <c r="H165" s="4"/>
      <c r="I165" s="275"/>
      <c r="J165" s="202"/>
      <c r="K165" s="167"/>
      <c r="L165" s="311"/>
      <c r="M165" s="300">
        <v>19</v>
      </c>
      <c r="N165" s="175">
        <v>18.75</v>
      </c>
      <c r="O165" s="301">
        <v>0</v>
      </c>
    </row>
    <row r="166" spans="1:15" ht="2.25" customHeight="1">
      <c r="A166" s="87"/>
      <c r="B166" s="30"/>
      <c r="C166" s="30"/>
      <c r="D166" s="168"/>
      <c r="E166" s="168"/>
      <c r="F166" s="70"/>
      <c r="G166" s="4"/>
      <c r="H166" s="4"/>
      <c r="I166" s="275"/>
      <c r="J166" s="202"/>
      <c r="K166" s="167"/>
      <c r="L166" s="311"/>
      <c r="M166" s="300"/>
      <c r="N166" s="175"/>
      <c r="O166" s="301"/>
    </row>
    <row r="167" spans="1:15" ht="13.5" customHeight="1">
      <c r="A167" s="134">
        <v>948</v>
      </c>
      <c r="B167" s="32">
        <v>6121</v>
      </c>
      <c r="C167" s="32">
        <v>3723</v>
      </c>
      <c r="D167" s="281"/>
      <c r="E167" s="281"/>
      <c r="F167" s="80" t="s">
        <v>396</v>
      </c>
      <c r="G167" s="4"/>
      <c r="H167" s="4"/>
      <c r="I167" s="275"/>
      <c r="J167" s="202"/>
      <c r="K167" s="167"/>
      <c r="L167" s="311"/>
      <c r="M167" s="300">
        <v>200</v>
      </c>
      <c r="N167" s="175">
        <v>154.8</v>
      </c>
      <c r="O167" s="300">
        <v>0</v>
      </c>
    </row>
    <row r="168" spans="1:15" ht="13.5" customHeight="1">
      <c r="A168" s="87">
        <v>950</v>
      </c>
      <c r="B168" s="30">
        <v>6121</v>
      </c>
      <c r="C168" s="30">
        <v>3111</v>
      </c>
      <c r="D168" s="168"/>
      <c r="E168" s="168"/>
      <c r="F168" s="80" t="s">
        <v>577</v>
      </c>
      <c r="G168" s="4"/>
      <c r="H168" s="4"/>
      <c r="I168" s="275"/>
      <c r="J168" s="202"/>
      <c r="K168" s="167"/>
      <c r="L168" s="311"/>
      <c r="M168" s="301">
        <v>238</v>
      </c>
      <c r="N168" s="195">
        <v>43.2</v>
      </c>
      <c r="O168" s="301">
        <v>0</v>
      </c>
    </row>
    <row r="169" spans="1:15" ht="13.5" customHeight="1">
      <c r="A169" s="87">
        <v>403</v>
      </c>
      <c r="B169" s="30">
        <v>6121</v>
      </c>
      <c r="C169" s="30">
        <v>3412</v>
      </c>
      <c r="D169" s="168"/>
      <c r="E169" s="168"/>
      <c r="F169" s="149" t="s">
        <v>1004</v>
      </c>
      <c r="G169" s="616"/>
      <c r="H169" s="616"/>
      <c r="I169" s="275"/>
      <c r="J169" s="202"/>
      <c r="K169" s="167"/>
      <c r="L169" s="311"/>
      <c r="M169" s="300">
        <v>0</v>
      </c>
      <c r="N169" s="175">
        <v>0</v>
      </c>
      <c r="O169" s="300">
        <v>1000</v>
      </c>
    </row>
    <row r="170" spans="1:15" ht="13.5" customHeight="1" thickBot="1">
      <c r="A170" s="87">
        <v>360</v>
      </c>
      <c r="B170" s="30">
        <v>6121</v>
      </c>
      <c r="C170" s="26">
        <v>2219</v>
      </c>
      <c r="D170" s="168"/>
      <c r="E170" s="168"/>
      <c r="F170" s="80" t="s">
        <v>542</v>
      </c>
      <c r="G170" s="616"/>
      <c r="H170" s="616"/>
      <c r="I170" s="275"/>
      <c r="J170" s="202"/>
      <c r="K170" s="167"/>
      <c r="L170" s="311"/>
      <c r="M170" s="301">
        <v>0</v>
      </c>
      <c r="N170" s="195">
        <v>0</v>
      </c>
      <c r="O170" s="301">
        <v>8400</v>
      </c>
    </row>
    <row r="171" spans="1:15" ht="13.5" thickBot="1">
      <c r="A171" s="36"/>
      <c r="B171" s="36"/>
      <c r="C171" s="36"/>
      <c r="D171" s="329"/>
      <c r="E171" s="329"/>
      <c r="F171" s="24" t="s">
        <v>681</v>
      </c>
      <c r="G171" s="42"/>
      <c r="H171" s="42"/>
      <c r="I171" s="189">
        <f>SUM(I40+I37+I35+I33+I111+I86+I87+I100+I101)</f>
        <v>15778</v>
      </c>
      <c r="J171" s="189" t="e">
        <f>SUM(#REF!)</f>
        <v>#REF!</v>
      </c>
      <c r="K171" s="190">
        <f>SUM(K40+K37+K35+K33+K111+K86+K87+K100+K101)</f>
        <v>10386.93</v>
      </c>
      <c r="L171" s="318">
        <f>SUM(L33:L168)</f>
        <v>20448</v>
      </c>
      <c r="M171" s="306">
        <f>SUM(M31:M170)</f>
        <v>55824</v>
      </c>
      <c r="N171" s="407">
        <f>SUM(N31:N170)</f>
        <v>31852.01900000001</v>
      </c>
      <c r="O171" s="694">
        <f>SUM(O31:O170)</f>
        <v>38023</v>
      </c>
    </row>
    <row r="172" spans="1:16" ht="3" customHeight="1" thickBot="1">
      <c r="A172" s="6"/>
      <c r="B172" s="5"/>
      <c r="C172" s="5"/>
      <c r="D172" s="333"/>
      <c r="E172" s="333"/>
      <c r="F172" s="17"/>
      <c r="G172" s="4"/>
      <c r="H172" s="4"/>
      <c r="I172" s="82"/>
      <c r="J172" s="202"/>
      <c r="K172" s="167"/>
      <c r="L172" s="311"/>
      <c r="M172" s="202"/>
      <c r="N172" s="194"/>
      <c r="O172" s="312"/>
      <c r="P172" s="6"/>
    </row>
    <row r="173" spans="1:16" ht="13.5" thickBot="1">
      <c r="A173" s="7">
        <v>16</v>
      </c>
      <c r="B173" s="60"/>
      <c r="C173" s="60"/>
      <c r="D173" s="491"/>
      <c r="E173" s="491"/>
      <c r="F173" s="16" t="s">
        <v>960</v>
      </c>
      <c r="G173" s="136"/>
      <c r="H173" s="364"/>
      <c r="I173" s="136"/>
      <c r="J173" s="366"/>
      <c r="K173" s="367"/>
      <c r="L173" s="675"/>
      <c r="M173" s="312"/>
      <c r="N173" s="194"/>
      <c r="O173" s="312"/>
      <c r="P173" s="394"/>
    </row>
    <row r="174" spans="1:16" ht="12.75">
      <c r="A174" s="284">
        <v>316</v>
      </c>
      <c r="B174" s="290">
        <v>6119</v>
      </c>
      <c r="C174" s="290">
        <v>3635</v>
      </c>
      <c r="D174" s="358"/>
      <c r="E174" s="358"/>
      <c r="F174" s="285" t="s">
        <v>679</v>
      </c>
      <c r="G174" s="2"/>
      <c r="H174" s="15"/>
      <c r="I174" s="2"/>
      <c r="J174" s="83"/>
      <c r="K174" s="194"/>
      <c r="L174" s="202"/>
      <c r="M174" s="309">
        <v>129</v>
      </c>
      <c r="N174" s="177">
        <v>0</v>
      </c>
      <c r="O174" s="309">
        <v>0</v>
      </c>
      <c r="P174" s="394"/>
    </row>
    <row r="175" spans="1:16" ht="12.75">
      <c r="A175" s="134">
        <v>317</v>
      </c>
      <c r="B175" s="18">
        <v>6119</v>
      </c>
      <c r="C175" s="18">
        <v>3635</v>
      </c>
      <c r="D175" s="466"/>
      <c r="E175" s="330"/>
      <c r="F175" s="80" t="s">
        <v>1013</v>
      </c>
      <c r="I175" s="81"/>
      <c r="J175" s="252"/>
      <c r="K175" s="165"/>
      <c r="L175" s="478" t="s">
        <v>664</v>
      </c>
      <c r="M175" s="300">
        <v>366</v>
      </c>
      <c r="N175" s="195">
        <v>365.88</v>
      </c>
      <c r="O175" s="300">
        <v>100</v>
      </c>
      <c r="P175" s="394"/>
    </row>
    <row r="176" spans="1:16" ht="12.75">
      <c r="A176" s="134">
        <v>319</v>
      </c>
      <c r="B176" s="18">
        <v>6119</v>
      </c>
      <c r="C176" s="18">
        <v>3635</v>
      </c>
      <c r="D176" s="466"/>
      <c r="E176" s="330"/>
      <c r="F176" s="80" t="s">
        <v>1009</v>
      </c>
      <c r="I176" s="81"/>
      <c r="J176" s="252"/>
      <c r="K176" s="165"/>
      <c r="L176" s="182"/>
      <c r="M176" s="300">
        <v>316</v>
      </c>
      <c r="N176" s="175">
        <v>313.37</v>
      </c>
      <c r="O176" s="300">
        <v>0</v>
      </c>
      <c r="P176" s="394"/>
    </row>
    <row r="177" spans="1:16" ht="12.75">
      <c r="A177" s="134">
        <v>348</v>
      </c>
      <c r="B177" s="18">
        <v>3122</v>
      </c>
      <c r="C177" s="18">
        <v>3635</v>
      </c>
      <c r="D177" s="466"/>
      <c r="E177" s="330"/>
      <c r="F177" s="80" t="s">
        <v>314</v>
      </c>
      <c r="I177" s="149">
        <v>0</v>
      </c>
      <c r="J177" s="149"/>
      <c r="K177" s="175">
        <v>20</v>
      </c>
      <c r="L177" s="174">
        <v>0</v>
      </c>
      <c r="M177" s="311"/>
      <c r="N177" s="192"/>
      <c r="O177" s="311"/>
      <c r="P177" s="394"/>
    </row>
    <row r="178" spans="1:16" ht="13.5" thickBot="1">
      <c r="A178" s="87">
        <v>348</v>
      </c>
      <c r="B178" s="11">
        <v>6119</v>
      </c>
      <c r="C178" s="11">
        <v>3635</v>
      </c>
      <c r="D178" s="170"/>
      <c r="E178" s="331"/>
      <c r="F178" s="70" t="s">
        <v>470</v>
      </c>
      <c r="I178" s="81"/>
      <c r="J178" s="252"/>
      <c r="K178" s="165"/>
      <c r="L178" s="182"/>
      <c r="M178" s="301">
        <v>500</v>
      </c>
      <c r="N178" s="175">
        <v>42</v>
      </c>
      <c r="O178" s="301">
        <v>520</v>
      </c>
      <c r="P178" s="394"/>
    </row>
    <row r="179" spans="1:16" ht="13.5" thickBot="1">
      <c r="A179" s="36"/>
      <c r="B179" s="36"/>
      <c r="C179" s="36"/>
      <c r="D179" s="329"/>
      <c r="E179" s="329"/>
      <c r="F179" s="24" t="s">
        <v>617</v>
      </c>
      <c r="G179" s="106"/>
      <c r="H179" s="106"/>
      <c r="I179" s="189">
        <f>SUM(I177:I178)</f>
        <v>0</v>
      </c>
      <c r="J179" s="210"/>
      <c r="K179" s="206">
        <f>SUM(K177:K178)</f>
        <v>20</v>
      </c>
      <c r="L179" s="678">
        <f>SUM(L177:L178)</f>
        <v>0</v>
      </c>
      <c r="M179" s="306">
        <f>SUM(M174:M178)</f>
        <v>1311</v>
      </c>
      <c r="N179" s="206">
        <f>SUM(N174:N178)</f>
        <v>721.25</v>
      </c>
      <c r="O179" s="306">
        <f>SUM(O174:O178)</f>
        <v>620</v>
      </c>
      <c r="P179" s="394"/>
    </row>
    <row r="180" spans="1:16" ht="3" customHeight="1" thickBot="1">
      <c r="A180" s="36"/>
      <c r="B180" s="36"/>
      <c r="C180" s="36"/>
      <c r="D180" s="329"/>
      <c r="E180" s="329"/>
      <c r="F180" s="17"/>
      <c r="G180" s="2"/>
      <c r="H180" s="2"/>
      <c r="I180" s="202"/>
      <c r="J180" s="83"/>
      <c r="K180" s="194"/>
      <c r="L180" s="312"/>
      <c r="M180" s="312"/>
      <c r="N180" s="194"/>
      <c r="O180" s="312"/>
      <c r="P180" s="394"/>
    </row>
    <row r="181" spans="1:16" ht="13.5" thickBot="1">
      <c r="A181" s="7">
        <v>18</v>
      </c>
      <c r="B181" s="60"/>
      <c r="C181" s="60"/>
      <c r="D181" s="491"/>
      <c r="E181" s="491"/>
      <c r="F181" s="16" t="s">
        <v>735</v>
      </c>
      <c r="G181" s="2"/>
      <c r="H181" s="15"/>
      <c r="I181" s="2"/>
      <c r="J181" s="202"/>
      <c r="K181" s="194"/>
      <c r="L181" s="312"/>
      <c r="M181" s="202"/>
      <c r="N181" s="194"/>
      <c r="O181" s="312"/>
      <c r="P181" s="394"/>
    </row>
    <row r="182" spans="1:16" ht="12.75">
      <c r="A182" s="101">
        <v>901</v>
      </c>
      <c r="B182" s="101">
        <v>6121</v>
      </c>
      <c r="C182" s="101">
        <v>3322</v>
      </c>
      <c r="D182" s="169" t="s">
        <v>736</v>
      </c>
      <c r="E182" s="169"/>
      <c r="F182" s="257" t="s">
        <v>692</v>
      </c>
      <c r="G182" s="2"/>
      <c r="H182" s="15"/>
      <c r="I182" s="2"/>
      <c r="J182" s="202"/>
      <c r="K182" s="194"/>
      <c r="L182" s="312"/>
      <c r="M182" s="361">
        <v>0</v>
      </c>
      <c r="N182" s="176">
        <v>154.81</v>
      </c>
      <c r="O182" s="308">
        <v>0</v>
      </c>
      <c r="P182" s="394"/>
    </row>
    <row r="183" spans="1:16" ht="12.75">
      <c r="A183" s="608">
        <v>901</v>
      </c>
      <c r="B183" s="608">
        <v>6121</v>
      </c>
      <c r="C183" s="608">
        <v>3322</v>
      </c>
      <c r="D183" s="169" t="s">
        <v>737</v>
      </c>
      <c r="E183" s="169"/>
      <c r="F183" s="257" t="s">
        <v>691</v>
      </c>
      <c r="G183" s="2"/>
      <c r="H183" s="15"/>
      <c r="I183" s="2"/>
      <c r="J183" s="202"/>
      <c r="K183" s="194"/>
      <c r="L183" s="312"/>
      <c r="M183" s="361">
        <v>0</v>
      </c>
      <c r="N183" s="176">
        <v>877.286</v>
      </c>
      <c r="O183" s="308">
        <v>0</v>
      </c>
      <c r="P183" s="394"/>
    </row>
    <row r="184" spans="1:16" ht="13.5" thickBot="1">
      <c r="A184" s="125">
        <v>901</v>
      </c>
      <c r="B184" s="608"/>
      <c r="C184" s="608"/>
      <c r="D184" s="169"/>
      <c r="E184" s="169"/>
      <c r="F184" s="65" t="s">
        <v>690</v>
      </c>
      <c r="G184" s="2"/>
      <c r="H184" s="15"/>
      <c r="I184" s="2"/>
      <c r="J184" s="202"/>
      <c r="K184" s="194"/>
      <c r="L184" s="312"/>
      <c r="M184" s="183">
        <f>SUM(M182:M183)</f>
        <v>0</v>
      </c>
      <c r="N184" s="177">
        <f>SUM(N182:N183)</f>
        <v>1032.096</v>
      </c>
      <c r="O184" s="309">
        <f>SUM(O182:O183)</f>
        <v>0</v>
      </c>
      <c r="P184" s="394"/>
    </row>
    <row r="185" spans="1:15" ht="13.5" thickBot="1">
      <c r="A185" s="610"/>
      <c r="B185" s="610"/>
      <c r="C185" s="610"/>
      <c r="D185" s="332"/>
      <c r="E185" s="332"/>
      <c r="F185" s="359" t="s">
        <v>740</v>
      </c>
      <c r="G185" s="237"/>
      <c r="H185" s="295"/>
      <c r="I185" s="106"/>
      <c r="J185" s="612"/>
      <c r="K185" s="206"/>
      <c r="L185" s="678"/>
      <c r="M185" s="612">
        <f>SUM(M184)</f>
        <v>0</v>
      </c>
      <c r="N185" s="206">
        <f>SUM(N184)</f>
        <v>1032.096</v>
      </c>
      <c r="O185" s="306">
        <f>SUM(O184)</f>
        <v>0</v>
      </c>
    </row>
    <row r="186" spans="11:15" ht="8.25" customHeight="1" thickBot="1">
      <c r="K186" s="161"/>
      <c r="L186" s="664"/>
      <c r="O186" s="182"/>
    </row>
    <row r="187" spans="6:15" ht="16.5" thickBot="1">
      <c r="F187" s="613" t="s">
        <v>526</v>
      </c>
      <c r="G187" s="40"/>
      <c r="H187" s="132"/>
      <c r="I187" s="614">
        <f>SUM(I185+I179+I171+I28+I21+I13)</f>
        <v>16076</v>
      </c>
      <c r="J187" s="280"/>
      <c r="K187" s="279">
        <f>SUM(K171+K28+K13+K179)</f>
        <v>10703.51</v>
      </c>
      <c r="L187" s="679">
        <f>SUM(L179+L171+L13)</f>
        <v>20448</v>
      </c>
      <c r="M187" s="567">
        <f>SUM(M185+M179+M171+M28+M21+M13)</f>
        <v>59304</v>
      </c>
      <c r="N187" s="604">
        <f>SUM(N185+N179+N171+N28+N21+N13)</f>
        <v>35865.19800000001</v>
      </c>
      <c r="O187" s="698">
        <f>SUM(O185+O179+O171+O21+O13)</f>
        <v>42251</v>
      </c>
    </row>
    <row r="188" ht="12.75">
      <c r="M188" s="10"/>
    </row>
  </sheetData>
  <autoFilter ref="B1:B210"/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&amp;CRozpočet 2011&amp;R&amp;P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9" sqref="E9"/>
    </sheetView>
  </sheetViews>
  <sheetFormatPr defaultColWidth="9.00390625" defaultRowHeight="12.75"/>
  <cols>
    <col min="1" max="1" width="5.75390625" style="0" customWidth="1"/>
    <col min="2" max="2" width="3.25390625" style="0" bestFit="1" customWidth="1"/>
    <col min="3" max="3" width="54.625" style="0" bestFit="1" customWidth="1"/>
    <col min="4" max="4" width="13.625" style="0" bestFit="1" customWidth="1"/>
    <col min="5" max="5" width="9.875" style="0" customWidth="1"/>
    <col min="6" max="6" width="10.75390625" style="0" bestFit="1" customWidth="1"/>
  </cols>
  <sheetData>
    <row r="1" spans="3:5" ht="18.75" thickBot="1">
      <c r="C1" s="219" t="s">
        <v>535</v>
      </c>
      <c r="D1" s="220"/>
      <c r="E1" s="220"/>
    </row>
    <row r="2" spans="4:6" ht="13.5" thickBot="1">
      <c r="D2" s="220"/>
      <c r="E2" s="220"/>
      <c r="F2" s="2"/>
    </row>
    <row r="3" spans="1:7" ht="13.5" thickBot="1">
      <c r="A3" s="156" t="s">
        <v>498</v>
      </c>
      <c r="B3" s="353"/>
      <c r="C3" s="221" t="s">
        <v>212</v>
      </c>
      <c r="D3" s="154" t="s">
        <v>957</v>
      </c>
      <c r="E3" s="154" t="s">
        <v>503</v>
      </c>
      <c r="F3" s="412" t="s">
        <v>896</v>
      </c>
      <c r="G3" s="36"/>
    </row>
    <row r="4" spans="1:7" ht="12.75">
      <c r="A4" s="592">
        <v>8113</v>
      </c>
      <c r="B4" s="36"/>
      <c r="C4" s="593" t="s">
        <v>668</v>
      </c>
      <c r="D4" s="594">
        <v>15000</v>
      </c>
      <c r="E4" s="629">
        <v>0</v>
      </c>
      <c r="F4" s="638">
        <v>0</v>
      </c>
      <c r="G4" s="36"/>
    </row>
    <row r="5" spans="1:7" ht="12.75">
      <c r="A5" s="473">
        <v>8115</v>
      </c>
      <c r="B5" s="30"/>
      <c r="C5" s="11" t="s">
        <v>536</v>
      </c>
      <c r="D5" s="472">
        <v>18489</v>
      </c>
      <c r="E5" s="630">
        <v>6611.4</v>
      </c>
      <c r="F5" s="635">
        <v>0</v>
      </c>
      <c r="G5" s="223"/>
    </row>
    <row r="6" spans="1:7" ht="13.5" thickBot="1">
      <c r="A6" s="226">
        <v>8124</v>
      </c>
      <c r="B6" s="474"/>
      <c r="C6" s="475" t="s">
        <v>544</v>
      </c>
      <c r="D6" s="631">
        <v>-7118</v>
      </c>
      <c r="E6" s="632">
        <v>-5323.8</v>
      </c>
      <c r="F6" s="636">
        <v>-7241</v>
      </c>
      <c r="G6" s="224"/>
    </row>
    <row r="7" spans="1:7" ht="16.5" thickBot="1">
      <c r="A7" s="505"/>
      <c r="B7" s="453"/>
      <c r="C7" s="222" t="s">
        <v>534</v>
      </c>
      <c r="D7" s="633">
        <f>SUM(D4:D6)</f>
        <v>26371</v>
      </c>
      <c r="E7" s="634">
        <f>SUM(E4:E6)</f>
        <v>1287.5999999999995</v>
      </c>
      <c r="F7" s="637">
        <f>SUM(F4:F6)</f>
        <v>-7241</v>
      </c>
      <c r="G7" s="225"/>
    </row>
    <row r="8" spans="4:6" ht="12.75">
      <c r="D8" s="10"/>
      <c r="F8" s="2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A116" sqref="A116"/>
    </sheetView>
  </sheetViews>
  <sheetFormatPr defaultColWidth="9.00390625" defaultRowHeight="12.75"/>
  <cols>
    <col min="1" max="1" width="62.125" style="0" customWidth="1"/>
    <col min="2" max="2" width="9.625" style="0" bestFit="1" customWidth="1"/>
  </cols>
  <sheetData>
    <row r="1" ht="12.75">
      <c r="A1" s="651" t="s">
        <v>758</v>
      </c>
    </row>
    <row r="2" spans="1:2" ht="12.75">
      <c r="A2" s="11" t="s">
        <v>745</v>
      </c>
      <c r="B2" s="12"/>
    </row>
    <row r="3" spans="1:2" ht="12.75">
      <c r="A3" s="11" t="s">
        <v>814</v>
      </c>
      <c r="B3" s="12"/>
    </row>
    <row r="4" spans="1:2" ht="12.75">
      <c r="A4" s="11" t="s">
        <v>815</v>
      </c>
      <c r="B4" s="12"/>
    </row>
    <row r="5" spans="1:2" ht="12.75">
      <c r="A5" s="11" t="s">
        <v>804</v>
      </c>
      <c r="B5" s="12"/>
    </row>
    <row r="6" spans="1:2" ht="5.25" customHeight="1">
      <c r="A6" s="11"/>
      <c r="B6" s="12"/>
    </row>
    <row r="7" spans="1:2" ht="12.75">
      <c r="A7" s="11" t="s">
        <v>744</v>
      </c>
      <c r="B7" s="12"/>
    </row>
    <row r="8" spans="1:2" ht="12.75">
      <c r="A8" s="11" t="s">
        <v>746</v>
      </c>
      <c r="B8" s="12"/>
    </row>
    <row r="9" spans="1:2" ht="12.75">
      <c r="A9" s="11" t="s">
        <v>805</v>
      </c>
      <c r="B9" s="12"/>
    </row>
    <row r="10" spans="1:2" ht="12.75">
      <c r="A10" s="11" t="s">
        <v>747</v>
      </c>
      <c r="B10" s="12"/>
    </row>
    <row r="11" spans="1:2" ht="4.5" customHeight="1">
      <c r="A11" s="11"/>
      <c r="B11" s="12"/>
    </row>
    <row r="12" spans="1:2" ht="12.75">
      <c r="A12" s="11" t="s">
        <v>748</v>
      </c>
      <c r="B12" s="12">
        <v>600</v>
      </c>
    </row>
    <row r="13" spans="1:2" ht="12.75">
      <c r="A13" s="11" t="s">
        <v>749</v>
      </c>
      <c r="B13" s="12">
        <v>200</v>
      </c>
    </row>
    <row r="14" spans="1:2" ht="12.75">
      <c r="A14" s="11" t="s">
        <v>806</v>
      </c>
      <c r="B14" s="12">
        <v>400</v>
      </c>
    </row>
    <row r="15" spans="1:2" ht="12.75">
      <c r="A15" s="11" t="s">
        <v>750</v>
      </c>
      <c r="B15" s="12">
        <v>500</v>
      </c>
    </row>
    <row r="16" spans="1:2" ht="12.75">
      <c r="A16" s="11" t="s">
        <v>751</v>
      </c>
      <c r="B16" s="12">
        <v>400</v>
      </c>
    </row>
    <row r="17" spans="1:2" ht="12.75">
      <c r="A17" s="11" t="s">
        <v>792</v>
      </c>
      <c r="B17" s="12">
        <v>100</v>
      </c>
    </row>
    <row r="18" spans="1:2" ht="12.75">
      <c r="A18" s="11" t="s">
        <v>807</v>
      </c>
      <c r="B18" s="12">
        <v>120</v>
      </c>
    </row>
    <row r="19" spans="1:2" ht="12.75">
      <c r="A19" s="11" t="s">
        <v>752</v>
      </c>
      <c r="B19" s="12">
        <v>400</v>
      </c>
    </row>
    <row r="20" spans="1:2" ht="5.25" customHeight="1">
      <c r="A20" s="11"/>
      <c r="B20" s="12"/>
    </row>
    <row r="21" spans="1:2" ht="12.75">
      <c r="A21" s="11" t="s">
        <v>753</v>
      </c>
      <c r="B21" s="12"/>
    </row>
    <row r="22" spans="1:2" ht="12.75">
      <c r="A22" s="11" t="s">
        <v>813</v>
      </c>
      <c r="B22" s="12"/>
    </row>
    <row r="23" spans="1:2" ht="12.75">
      <c r="A23" s="11" t="s">
        <v>793</v>
      </c>
      <c r="B23" s="12"/>
    </row>
    <row r="24" spans="1:2" ht="5.25" customHeight="1">
      <c r="A24" s="11"/>
      <c r="B24" s="12"/>
    </row>
    <row r="25" spans="1:2" ht="12.75">
      <c r="A25" s="11" t="s">
        <v>812</v>
      </c>
      <c r="B25" s="12"/>
    </row>
    <row r="26" spans="1:2" ht="5.25" customHeight="1">
      <c r="A26" s="11"/>
      <c r="B26" s="12"/>
    </row>
    <row r="27" spans="1:2" ht="12.75">
      <c r="A27" s="11" t="s">
        <v>794</v>
      </c>
      <c r="B27" s="12">
        <v>200</v>
      </c>
    </row>
    <row r="28" spans="1:2" ht="12.75">
      <c r="A28" s="11" t="s">
        <v>795</v>
      </c>
      <c r="B28" s="12"/>
    </row>
    <row r="29" spans="1:2" ht="12.75">
      <c r="A29" s="11" t="s">
        <v>809</v>
      </c>
      <c r="B29" s="12"/>
    </row>
    <row r="30" spans="1:2" ht="12.75">
      <c r="A30" s="11" t="s">
        <v>810</v>
      </c>
      <c r="B30" s="12"/>
    </row>
    <row r="31" spans="1:2" ht="12.75">
      <c r="A31" s="11" t="s">
        <v>754</v>
      </c>
      <c r="B31" s="12">
        <v>300</v>
      </c>
    </row>
    <row r="32" spans="1:2" ht="12.75">
      <c r="A32" s="18" t="s">
        <v>769</v>
      </c>
      <c r="B32" s="12"/>
    </row>
    <row r="33" spans="1:2" ht="5.25" customHeight="1">
      <c r="A33" s="11"/>
      <c r="B33" s="12"/>
    </row>
    <row r="34" spans="1:2" ht="12.75">
      <c r="A34" s="11" t="s">
        <v>755</v>
      </c>
      <c r="B34" s="12"/>
    </row>
    <row r="35" spans="1:2" ht="12.75">
      <c r="A35" s="11" t="s">
        <v>811</v>
      </c>
      <c r="B35" s="12"/>
    </row>
    <row r="36" spans="1:2" ht="12.75">
      <c r="A36" s="11" t="s">
        <v>756</v>
      </c>
      <c r="B36" s="12"/>
    </row>
    <row r="37" spans="1:2" ht="12.75">
      <c r="A37" s="11" t="s">
        <v>757</v>
      </c>
      <c r="B37" s="12"/>
    </row>
    <row r="38" spans="1:2" ht="12.75">
      <c r="A38" s="652" t="s">
        <v>779</v>
      </c>
      <c r="B38" s="653">
        <f>SUM(B12:B37)</f>
        <v>3220</v>
      </c>
    </row>
    <row r="39" ht="7.5" customHeight="1">
      <c r="B39" s="10"/>
    </row>
    <row r="40" spans="1:2" ht="12.75">
      <c r="A40" s="651" t="s">
        <v>759</v>
      </c>
      <c r="B40" s="10"/>
    </row>
    <row r="41" spans="1:2" ht="12.75">
      <c r="A41" s="78" t="s">
        <v>760</v>
      </c>
      <c r="B41" s="12"/>
    </row>
    <row r="42" spans="1:2" ht="12.75">
      <c r="A42" s="11" t="s">
        <v>761</v>
      </c>
      <c r="B42" s="12"/>
    </row>
    <row r="43" spans="1:2" ht="4.5" customHeight="1">
      <c r="A43" s="11"/>
      <c r="B43" s="12"/>
    </row>
    <row r="44" spans="1:2" ht="12.75">
      <c r="A44" s="11" t="s">
        <v>762</v>
      </c>
      <c r="B44" s="12"/>
    </row>
    <row r="45" spans="1:2" ht="5.25" customHeight="1">
      <c r="A45" s="11"/>
      <c r="B45" s="12"/>
    </row>
    <row r="46" spans="1:2" ht="12.75">
      <c r="A46" s="11" t="s">
        <v>800</v>
      </c>
      <c r="B46" s="12">
        <v>2850</v>
      </c>
    </row>
    <row r="47" spans="1:2" ht="12.75">
      <c r="A47" s="11" t="s">
        <v>801</v>
      </c>
      <c r="B47" s="12">
        <v>375</v>
      </c>
    </row>
    <row r="48" spans="1:2" ht="12.75">
      <c r="A48" s="11" t="s">
        <v>408</v>
      </c>
      <c r="B48" s="12">
        <v>904</v>
      </c>
    </row>
    <row r="49" spans="1:2" ht="12.75">
      <c r="A49" s="11" t="s">
        <v>802</v>
      </c>
      <c r="B49" s="12">
        <v>180</v>
      </c>
    </row>
    <row r="50" spans="1:2" ht="12.75">
      <c r="A50" s="11" t="s">
        <v>803</v>
      </c>
      <c r="B50" s="12">
        <v>420</v>
      </c>
    </row>
    <row r="51" spans="1:2" ht="12.75">
      <c r="A51" s="11" t="s">
        <v>764</v>
      </c>
      <c r="B51" s="12">
        <v>800</v>
      </c>
    </row>
    <row r="52" spans="1:2" ht="12.75">
      <c r="A52" s="11" t="s">
        <v>765</v>
      </c>
      <c r="B52" s="12">
        <v>245</v>
      </c>
    </row>
    <row r="53" spans="1:2" ht="12.75">
      <c r="A53" s="11" t="s">
        <v>766</v>
      </c>
      <c r="B53" s="12">
        <v>500</v>
      </c>
    </row>
    <row r="54" spans="1:2" ht="12.75">
      <c r="A54" s="11" t="s">
        <v>767</v>
      </c>
      <c r="B54" s="12">
        <v>2800</v>
      </c>
    </row>
    <row r="55" spans="1:2" ht="12.75">
      <c r="A55" s="11" t="s">
        <v>768</v>
      </c>
      <c r="B55" s="12">
        <v>160</v>
      </c>
    </row>
    <row r="56" spans="1:2" ht="12.75">
      <c r="A56" s="11" t="s">
        <v>770</v>
      </c>
      <c r="B56" s="12"/>
    </row>
    <row r="57" spans="1:2" ht="12.75">
      <c r="A57" s="11" t="s">
        <v>771</v>
      </c>
      <c r="B57" s="12">
        <v>40000</v>
      </c>
    </row>
    <row r="58" spans="1:2" ht="12.75">
      <c r="A58" s="11" t="s">
        <v>772</v>
      </c>
      <c r="B58" s="12">
        <v>300</v>
      </c>
    </row>
    <row r="59" spans="1:2" ht="5.25" customHeight="1">
      <c r="A59" s="11"/>
      <c r="B59" s="12"/>
    </row>
    <row r="60" spans="1:2" ht="12.75">
      <c r="A60" s="62" t="s">
        <v>1000</v>
      </c>
      <c r="B60" s="12"/>
    </row>
    <row r="61" spans="1:2" ht="12.75">
      <c r="A61" s="11" t="s">
        <v>796</v>
      </c>
      <c r="B61" s="12"/>
    </row>
    <row r="62" spans="1:2" ht="12.75">
      <c r="A62" s="11" t="s">
        <v>773</v>
      </c>
      <c r="B62" s="12">
        <v>2000</v>
      </c>
    </row>
    <row r="63" spans="1:2" ht="12.75">
      <c r="A63" s="11" t="s">
        <v>791</v>
      </c>
      <c r="B63" s="12">
        <v>1500</v>
      </c>
    </row>
    <row r="64" spans="1:2" ht="12.75">
      <c r="A64" s="11" t="s">
        <v>774</v>
      </c>
      <c r="B64" s="12">
        <v>2600</v>
      </c>
    </row>
    <row r="65" spans="1:2" ht="12.75">
      <c r="A65" s="11" t="s">
        <v>775</v>
      </c>
      <c r="B65" s="12">
        <v>300</v>
      </c>
    </row>
    <row r="66" spans="1:2" ht="12.75">
      <c r="A66" s="11" t="s">
        <v>776</v>
      </c>
      <c r="B66" s="12">
        <v>300</v>
      </c>
    </row>
    <row r="67" spans="1:2" ht="12.75">
      <c r="A67" s="11" t="s">
        <v>777</v>
      </c>
      <c r="B67" s="12">
        <v>300</v>
      </c>
    </row>
    <row r="68" spans="1:2" ht="12.75">
      <c r="A68" s="652" t="s">
        <v>778</v>
      </c>
      <c r="B68" s="653">
        <f>SUM(B46:B67)</f>
        <v>56534</v>
      </c>
    </row>
    <row r="69" ht="6.75" customHeight="1"/>
    <row r="70" spans="1:2" ht="12.75">
      <c r="A70" s="651" t="s">
        <v>780</v>
      </c>
      <c r="B70" s="4"/>
    </row>
    <row r="71" spans="1:2" ht="12.75">
      <c r="A71" s="62" t="s">
        <v>1003</v>
      </c>
      <c r="B71" s="476">
        <v>3500</v>
      </c>
    </row>
    <row r="72" spans="1:2" ht="12.75">
      <c r="A72" s="11" t="s">
        <v>781</v>
      </c>
      <c r="B72" s="12"/>
    </row>
    <row r="73" spans="1:2" ht="12.75">
      <c r="A73" s="652" t="s">
        <v>782</v>
      </c>
      <c r="B73" s="653">
        <v>3500</v>
      </c>
    </row>
    <row r="74" spans="1:4" ht="12.75">
      <c r="A74" s="4"/>
      <c r="B74" s="9"/>
      <c r="C74" s="4"/>
      <c r="D74" s="4"/>
    </row>
    <row r="75" spans="1:4" ht="12.75">
      <c r="A75" s="651" t="s">
        <v>979</v>
      </c>
      <c r="B75" s="9"/>
      <c r="C75" s="4"/>
      <c r="D75" s="4"/>
    </row>
    <row r="76" spans="1:4" ht="12.75">
      <c r="A76" s="78" t="s">
        <v>144</v>
      </c>
      <c r="B76" s="12"/>
      <c r="C76" s="4"/>
      <c r="D76" s="4"/>
    </row>
    <row r="77" spans="1:4" ht="12.75">
      <c r="A77" s="78" t="s">
        <v>784</v>
      </c>
      <c r="B77" s="12">
        <v>10000</v>
      </c>
      <c r="C77" s="4"/>
      <c r="D77" s="4"/>
    </row>
    <row r="78" spans="1:4" ht="12.75">
      <c r="A78" s="67" t="s">
        <v>797</v>
      </c>
      <c r="B78" s="12">
        <v>5000</v>
      </c>
      <c r="C78" s="4"/>
      <c r="D78" s="4"/>
    </row>
    <row r="79" spans="1:4" ht="12.75">
      <c r="A79" s="11" t="s">
        <v>543</v>
      </c>
      <c r="B79" s="12">
        <v>1780</v>
      </c>
      <c r="C79" s="4"/>
      <c r="D79" s="4"/>
    </row>
    <row r="80" spans="1:2" ht="12.75">
      <c r="A80" s="67" t="s">
        <v>798</v>
      </c>
      <c r="B80" s="12">
        <v>1500</v>
      </c>
    </row>
    <row r="81" spans="1:2" ht="12.75">
      <c r="A81" s="78" t="s">
        <v>783</v>
      </c>
      <c r="B81" s="12">
        <v>1000</v>
      </c>
    </row>
    <row r="82" spans="1:2" ht="12.75">
      <c r="A82" s="67" t="s">
        <v>799</v>
      </c>
      <c r="B82" s="12">
        <v>900</v>
      </c>
    </row>
    <row r="83" spans="1:2" ht="12.75">
      <c r="A83" s="78" t="s">
        <v>785</v>
      </c>
      <c r="B83" s="12">
        <v>500</v>
      </c>
    </row>
    <row r="84" spans="1:2" ht="12.75">
      <c r="A84" s="78" t="s">
        <v>786</v>
      </c>
      <c r="B84" s="12"/>
    </row>
    <row r="85" spans="1:2" ht="12.75">
      <c r="A85" s="78" t="s">
        <v>787</v>
      </c>
      <c r="B85" s="12"/>
    </row>
    <row r="86" spans="1:2" ht="12.75">
      <c r="A86" s="78" t="s">
        <v>788</v>
      </c>
      <c r="B86" s="12"/>
    </row>
    <row r="87" spans="1:2" ht="12.75">
      <c r="A87" s="652" t="s">
        <v>789</v>
      </c>
      <c r="B87" s="653">
        <f>SUM(B76:B86)</f>
        <v>20680</v>
      </c>
    </row>
    <row r="88" ht="12.75">
      <c r="B88" s="10"/>
    </row>
    <row r="89" spans="1:2" ht="12.75">
      <c r="A89" s="651" t="s">
        <v>539</v>
      </c>
      <c r="B89" s="10"/>
    </row>
    <row r="90" spans="1:2" ht="12.75">
      <c r="A90" s="703" t="s">
        <v>929</v>
      </c>
      <c r="B90" s="704">
        <v>31000</v>
      </c>
    </row>
    <row r="91" spans="1:2" ht="12.75">
      <c r="A91" s="11" t="s">
        <v>842</v>
      </c>
      <c r="B91" s="12">
        <v>11000</v>
      </c>
    </row>
    <row r="92" spans="1:2" ht="12.75">
      <c r="A92" s="718" t="s">
        <v>326</v>
      </c>
      <c r="B92" s="704">
        <v>10000</v>
      </c>
    </row>
    <row r="93" spans="1:2" ht="12.75">
      <c r="A93" s="719" t="s">
        <v>149</v>
      </c>
      <c r="B93" s="355">
        <v>10000</v>
      </c>
    </row>
    <row r="94" spans="1:2" ht="12.75">
      <c r="A94" s="11" t="s">
        <v>564</v>
      </c>
      <c r="B94" s="12">
        <v>8000</v>
      </c>
    </row>
    <row r="95" spans="1:2" ht="12.75">
      <c r="A95" s="70" t="s">
        <v>146</v>
      </c>
      <c r="B95" s="355">
        <v>6000</v>
      </c>
    </row>
    <row r="96" spans="1:2" ht="12.75">
      <c r="A96" s="70" t="s">
        <v>665</v>
      </c>
      <c r="B96" s="355">
        <v>5200</v>
      </c>
    </row>
    <row r="97" spans="1:2" ht="12.75">
      <c r="A97" s="11" t="s">
        <v>839</v>
      </c>
      <c r="B97" s="12">
        <v>4000</v>
      </c>
    </row>
    <row r="98" spans="1:2" ht="12.75">
      <c r="A98" s="70" t="s">
        <v>147</v>
      </c>
      <c r="B98" s="355">
        <v>2000</v>
      </c>
    </row>
    <row r="99" spans="1:2" ht="12.75">
      <c r="A99" s="11" t="s">
        <v>837</v>
      </c>
      <c r="B99" s="12">
        <v>2000</v>
      </c>
    </row>
    <row r="100" spans="1:2" ht="12.75">
      <c r="A100" s="11" t="s">
        <v>846</v>
      </c>
      <c r="B100" s="12">
        <v>520</v>
      </c>
    </row>
    <row r="101" spans="1:2" ht="12.75">
      <c r="A101" s="11" t="s">
        <v>844</v>
      </c>
      <c r="B101" s="12">
        <v>500</v>
      </c>
    </row>
    <row r="102" spans="1:2" ht="12.75">
      <c r="A102" s="11" t="s">
        <v>845</v>
      </c>
      <c r="B102" s="12">
        <v>500</v>
      </c>
    </row>
    <row r="103" spans="1:2" ht="12.75">
      <c r="A103" s="11" t="s">
        <v>838</v>
      </c>
      <c r="B103" s="12">
        <v>400</v>
      </c>
    </row>
    <row r="104" spans="1:2" ht="12.75">
      <c r="A104" s="11" t="s">
        <v>843</v>
      </c>
      <c r="B104" s="12">
        <v>300</v>
      </c>
    </row>
    <row r="105" spans="1:2" ht="12.75">
      <c r="A105" s="11" t="s">
        <v>840</v>
      </c>
      <c r="B105" s="12">
        <v>250</v>
      </c>
    </row>
    <row r="106" spans="1:2" ht="12.75">
      <c r="A106" s="11" t="s">
        <v>841</v>
      </c>
      <c r="B106" s="12">
        <v>250</v>
      </c>
    </row>
    <row r="107" spans="1:2" ht="12.75">
      <c r="A107" s="70" t="s">
        <v>151</v>
      </c>
      <c r="B107" s="355"/>
    </row>
    <row r="108" spans="1:2" ht="12.75">
      <c r="A108" s="70" t="s">
        <v>150</v>
      </c>
      <c r="B108" s="355"/>
    </row>
    <row r="109" spans="1:2" ht="12.75">
      <c r="A109" s="70" t="s">
        <v>148</v>
      </c>
      <c r="B109" s="355"/>
    </row>
    <row r="110" spans="1:2" ht="12.75">
      <c r="A110" s="70" t="s">
        <v>145</v>
      </c>
      <c r="B110" s="12"/>
    </row>
    <row r="111" spans="1:2" ht="12.75">
      <c r="A111" s="70" t="s">
        <v>152</v>
      </c>
      <c r="B111" s="12"/>
    </row>
    <row r="112" spans="1:2" ht="12.75">
      <c r="A112" s="11" t="s">
        <v>538</v>
      </c>
      <c r="B112" s="12"/>
    </row>
    <row r="113" spans="1:2" ht="12.75">
      <c r="A113" s="652" t="s">
        <v>540</v>
      </c>
      <c r="B113" s="653">
        <f>SUM(B90:B112)</f>
        <v>91920</v>
      </c>
    </row>
    <row r="115" ht="12.75">
      <c r="A115" s="651" t="s">
        <v>153</v>
      </c>
    </row>
    <row r="116" spans="1:2" ht="12.75">
      <c r="A116" s="11" t="s">
        <v>816</v>
      </c>
      <c r="B116" s="12">
        <v>1200</v>
      </c>
    </row>
    <row r="117" spans="1:2" ht="12.75">
      <c r="A117" s="11" t="s">
        <v>662</v>
      </c>
      <c r="B117" s="12">
        <v>590</v>
      </c>
    </row>
    <row r="118" spans="1:2" ht="12.75">
      <c r="A118" s="11" t="s">
        <v>663</v>
      </c>
      <c r="B118" s="12">
        <v>200</v>
      </c>
    </row>
    <row r="119" spans="1:2" ht="12.75">
      <c r="A119" s="11" t="s">
        <v>818</v>
      </c>
      <c r="B119" s="12">
        <v>100</v>
      </c>
    </row>
    <row r="120" spans="1:2" ht="12.75">
      <c r="A120" s="11" t="s">
        <v>817</v>
      </c>
      <c r="B120" s="12">
        <v>70</v>
      </c>
    </row>
    <row r="121" spans="1:2" ht="12.75">
      <c r="A121" s="652" t="s">
        <v>541</v>
      </c>
      <c r="B121" s="653">
        <f>SUM(B116:B120)</f>
        <v>2160</v>
      </c>
    </row>
    <row r="122" ht="13.5" thickBot="1"/>
    <row r="123" spans="1:2" ht="18.75" thickBot="1">
      <c r="A123" s="654" t="s">
        <v>790</v>
      </c>
      <c r="B123" s="655">
        <f>SUM(B87+B73+B68+B38+B113+B121)</f>
        <v>178014</v>
      </c>
    </row>
  </sheetData>
  <printOptions horizontalCentered="1"/>
  <pageMargins left="0.7874015748031497" right="0.7874015748031497" top="0.5905511811023623" bottom="0.1968503937007874" header="0.31496062992125984" footer="0.5118110236220472"/>
  <pageSetup horizontalDpi="600" verticalDpi="600" orientation="portrait" paperSize="9" r:id="rId1"/>
  <headerFooter alignWithMargins="0">
    <oddHeader>&amp;C&amp;"Arial CE,Tučné"&amp;12&amp;UZÁSOBNÍK AKCÍ "POD ČAROU"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 Město Český Krumlov</cp:lastModifiedBy>
  <cp:lastPrinted>2010-11-30T09:39:58Z</cp:lastPrinted>
  <dcterms:created xsi:type="dcterms:W3CDTF">2003-11-20T14:31:25Z</dcterms:created>
  <dcterms:modified xsi:type="dcterms:W3CDTF">2010-12-17T12:56:55Z</dcterms:modified>
  <cp:category/>
  <cp:version/>
  <cp:contentType/>
  <cp:contentStatus/>
</cp:coreProperties>
</file>