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3"/>
  </bookViews>
  <sheets>
    <sheet name="příjmy" sheetId="1" r:id="rId1"/>
    <sheet name="výdaje" sheetId="2" r:id="rId2"/>
    <sheet name="BR modifikovaný" sheetId="3" r:id="rId3"/>
    <sheet name="aqr.výdaje dle cíl.oblastí" sheetId="4" r:id="rId4"/>
  </sheets>
  <definedNames>
    <definedName name="_xlnm.Print_Titles" localSheetId="2">'BR modifikovaný'!$1:$1</definedName>
  </definedNames>
  <calcPr fullCalcOnLoad="1"/>
</workbook>
</file>

<file path=xl/sharedStrings.xml><?xml version="1.0" encoding="utf-8"?>
<sst xmlns="http://schemas.openxmlformats.org/spreadsheetml/2006/main" count="249" uniqueCount="155">
  <si>
    <t>odvody od FÚ</t>
  </si>
  <si>
    <t>správní poplatky</t>
  </si>
  <si>
    <t>místní poplatky</t>
  </si>
  <si>
    <t>daň hrazená městem sama sobě</t>
  </si>
  <si>
    <t>CELKEM</t>
  </si>
  <si>
    <t>DAŇOVÉ PŘÍJMY :</t>
  </si>
  <si>
    <t>NEDAŇOVÉ PŘÍJMY :</t>
  </si>
  <si>
    <t>ZDROJE PROVOZNÍHO ROZPOČTU CELKEM</t>
  </si>
  <si>
    <t>KAPITÁLOVÉ PŘÍJMY :</t>
  </si>
  <si>
    <t>z prodeje budov</t>
  </si>
  <si>
    <t>z prodeje pozemků</t>
  </si>
  <si>
    <t xml:space="preserve">ostatní </t>
  </si>
  <si>
    <t>ostatní</t>
  </si>
  <si>
    <t>NEINVESTIČNÍ DOTACE :</t>
  </si>
  <si>
    <t>INVESTIČNÍ DOTACE :</t>
  </si>
  <si>
    <t>určené pro jiné subjekty města ( průtokové )</t>
  </si>
  <si>
    <t>ZDROJE CELKEM</t>
  </si>
  <si>
    <t>upr.rozpočet</t>
  </si>
  <si>
    <t>skutečnost</t>
  </si>
  <si>
    <t xml:space="preserve">AGREGOVANÉ  PŘÍJMY DLE DRUHU </t>
  </si>
  <si>
    <t xml:space="preserve">AGREGOVANÉ  VÝDAJE DLE DRUHU </t>
  </si>
  <si>
    <t>BĚŽNÉ VÝDAJE</t>
  </si>
  <si>
    <t>výdaje na platy a odvody na SP a ZP : MěP</t>
  </si>
  <si>
    <t>odměny ostat. zastupitelům (RM,ZM, výbory,komise )</t>
  </si>
  <si>
    <t>odměny včetně odvodů uvolněným zastupitelům</t>
  </si>
  <si>
    <t>neinvestiční nákupy  - nákup materiálu ( skup. 513)</t>
  </si>
  <si>
    <t>nákup vody,paliv a energie ( skup.515 )</t>
  </si>
  <si>
    <t>nákup služeb a ostatní nákupy ( sk.516+517 )</t>
  </si>
  <si>
    <t>městským příspěvkovým organizacím - na provoz</t>
  </si>
  <si>
    <t>městským o.p.s. - na nájem za městský majetek</t>
  </si>
  <si>
    <t>daň hrazená městem ( sama sobě )</t>
  </si>
  <si>
    <t>KAPITÁLOVÉ VÝDAJE</t>
  </si>
  <si>
    <t>SW + výpočetní technika</t>
  </si>
  <si>
    <t>pořízení budov, staveb</t>
  </si>
  <si>
    <t>nákup pozemků</t>
  </si>
  <si>
    <t>investiční dotace městským organizacím</t>
  </si>
  <si>
    <t>investiční dotace jiným subjektům</t>
  </si>
  <si>
    <t>investiční dotace celkem</t>
  </si>
  <si>
    <t>celkem</t>
  </si>
  <si>
    <t>VÝDAJE CELKEM</t>
  </si>
  <si>
    <t xml:space="preserve">AGREGOVANÉ  VÝDAJE DLE CÍLOVÝCH OBLASTÍ </t>
  </si>
  <si>
    <t>CPDM o.p.s</t>
  </si>
  <si>
    <t>Azylový dům, Dům na půl cesty, Azylové bydlení</t>
  </si>
  <si>
    <t>( investiční + neinvestiční )</t>
  </si>
  <si>
    <t>Školství:</t>
  </si>
  <si>
    <t>Sociální oblast:</t>
  </si>
  <si>
    <t>Sport :</t>
  </si>
  <si>
    <t>PRO SPORT o.p.s.</t>
  </si>
  <si>
    <t>sportovní kluby</t>
  </si>
  <si>
    <t>Kultura :</t>
  </si>
  <si>
    <t xml:space="preserve">Městská knihovna </t>
  </si>
  <si>
    <t>kino</t>
  </si>
  <si>
    <t>Veřejná správa:</t>
  </si>
  <si>
    <t>komunikace</t>
  </si>
  <si>
    <t>veřejné osvětlení</t>
  </si>
  <si>
    <t>životní prostředí ( odpady, zeleň.. )</t>
  </si>
  <si>
    <t>památky</t>
  </si>
  <si>
    <t>pokuty včetně nákladů řízení</t>
  </si>
  <si>
    <t>ostatní převody na účet</t>
  </si>
  <si>
    <t>nájmy městem NEDOTOVANÉ</t>
  </si>
  <si>
    <t>nájmy městem DOTOVANÉ</t>
  </si>
  <si>
    <t>určené pro jiné subjekty ( PRŮTOKOVÉ )</t>
  </si>
  <si>
    <t>určené na pokrytí kapitálových výdajů města</t>
  </si>
  <si>
    <t>%</t>
  </si>
  <si>
    <t>z celk.P</t>
  </si>
  <si>
    <t>příjem z poskytování služeb (rekl.,sponzoři)</t>
  </si>
  <si>
    <t>návrh rozp.</t>
  </si>
  <si>
    <t>ZDROJE KAPITÁLOVÉHO ROZPOČTU CELK.</t>
  </si>
  <si>
    <t>vodovody a kanalizace</t>
  </si>
  <si>
    <t>Městské divadlo o.p.s.</t>
  </si>
  <si>
    <t>sociální dávky ( průtokové )</t>
  </si>
  <si>
    <t>neinvestiční dotace :</t>
  </si>
  <si>
    <t>mzdové náklady celkem :</t>
  </si>
  <si>
    <t>upr.rozp.</t>
  </si>
  <si>
    <t>z celk.V</t>
  </si>
  <si>
    <t>jiným subjektům - sport,kultura,CR,PR MPR, čl.popl..)</t>
  </si>
  <si>
    <t>určené na pokrytí neinv.výdajů města</t>
  </si>
  <si>
    <t>opravy a údržba majetku ( pol. 5171 )</t>
  </si>
  <si>
    <t>stroje, přístroje, zařízení,dopr.prostředky</t>
  </si>
  <si>
    <t>ostatní ( studie,ÚP,upgrade, rezerva)</t>
  </si>
  <si>
    <t>ostatní(útulek,lesy,kriz.řízení,JSDH,pojištění maj.)</t>
  </si>
  <si>
    <t>ostatní ( komunitní plánování..)</t>
  </si>
  <si>
    <t>DPS o.p.s včetně inv.výdajů</t>
  </si>
  <si>
    <t>Městský úřad vč.čerpaných dotací</t>
  </si>
  <si>
    <t>Městská policie - vč.čerpaných dotací</t>
  </si>
  <si>
    <t>Základní školy ( § 3113 )</t>
  </si>
  <si>
    <t>Mateřské školy ( § 3111 )</t>
  </si>
  <si>
    <t>Střední školy ( § 3122 )</t>
  </si>
  <si>
    <t xml:space="preserve">slavnosti </t>
  </si>
  <si>
    <t xml:space="preserve"> - z toho daň hrazená městem</t>
  </si>
  <si>
    <t>Běžné příjmy modifikované</t>
  </si>
  <si>
    <t>Běžné výdaje modifikované</t>
  </si>
  <si>
    <t>BĚŽNÉ PŘÍJMY celkem</t>
  </si>
  <si>
    <t>z modif.</t>
  </si>
  <si>
    <t>výdajů</t>
  </si>
  <si>
    <t>,</t>
  </si>
  <si>
    <t>příjmů</t>
  </si>
  <si>
    <t>rozpočtu</t>
  </si>
  <si>
    <t>návrh</t>
  </si>
  <si>
    <t>upravený</t>
  </si>
  <si>
    <t>rozpočet</t>
  </si>
  <si>
    <t>skuteč.</t>
  </si>
  <si>
    <t>Městská policie vč.čerpaných dotací</t>
  </si>
  <si>
    <t>ostatní( útulek,lesy,kriz.řízení,JSDH,pojištění )</t>
  </si>
  <si>
    <t>Azylový dům, Dům na půl cesty, Azyl.bydl.</t>
  </si>
  <si>
    <t>Daňové příjmy</t>
  </si>
  <si>
    <t>Nedaňové příjmy</t>
  </si>
  <si>
    <t>Neinvestiční dotace</t>
  </si>
  <si>
    <t xml:space="preserve">meziroční </t>
  </si>
  <si>
    <t>změna</t>
  </si>
  <si>
    <t>BĚŽNÝ ROZPOČET MODIFIKOVANÝ</t>
  </si>
  <si>
    <t>BĚŽNÉ VÝDAJE celkem</t>
  </si>
  <si>
    <t xml:space="preserve"> - z toho vratky nečerpaných dotací</t>
  </si>
  <si>
    <t>PŘEBYTEK BĚŽNÉHO ROZPOČTU</t>
  </si>
  <si>
    <t>z toho na splátky úvěrů</t>
  </si>
  <si>
    <t>Zdroj/úbytek pro kapitálový rozpočet</t>
  </si>
  <si>
    <t>Školství: ( vč.průtok.dotací )</t>
  </si>
  <si>
    <t xml:space="preserve">DPS o.p.s </t>
  </si>
  <si>
    <t>Městské divadlo o.p.s.( vč.oprav, DHDM )</t>
  </si>
  <si>
    <t>Městská knihovna (vč.průtok.dotací)</t>
  </si>
  <si>
    <t>PŘÍJMY</t>
  </si>
  <si>
    <t>VÝDAJE</t>
  </si>
  <si>
    <t>% modif. příjmů</t>
  </si>
  <si>
    <t>meziroční změna %</t>
  </si>
  <si>
    <t>ostatní (MSHM,volnočas.aktivity..)</t>
  </si>
  <si>
    <t>ostaní běžné výdaje (včetně finanč.vypořádání dotací) :</t>
  </si>
  <si>
    <t>místní poplatky( vč.popl.za komunál.od.)</t>
  </si>
  <si>
    <t xml:space="preserve">památky </t>
  </si>
  <si>
    <t>Sport ( § 34 ):</t>
  </si>
  <si>
    <t>Ostatní (úroky,ZM,fin.operace,daně,... )</t>
  </si>
  <si>
    <t xml:space="preserve"> - z toho účelové průtokové dotace na SD</t>
  </si>
  <si>
    <t>ostatní ( volnočas.aktivity,děts.hřiště,.. )</t>
  </si>
  <si>
    <t>bydlení, komunální služby a územní rozvoj</t>
  </si>
  <si>
    <t>ostatní daně ( daň z převodu, daň z nemovit.,DPH )</t>
  </si>
  <si>
    <t>Sociální oblast( §43 ):</t>
  </si>
  <si>
    <t xml:space="preserve"> - z toho účelové průtokové dotace </t>
  </si>
  <si>
    <t>příjem z vlast.činnosti ( služby,věc.břem.)</t>
  </si>
  <si>
    <t>komunální služby a územní rozvoj</t>
  </si>
  <si>
    <t>vratky nečerpaných dotací</t>
  </si>
  <si>
    <t>daň z příjmů hrazená městem</t>
  </si>
  <si>
    <t>ostatní ( vratky dotací,DPH,úroky,prodeje..)</t>
  </si>
  <si>
    <t>Kultura ( § 33 ):</t>
  </si>
  <si>
    <t>komunikace- doprava</t>
  </si>
  <si>
    <t>ostatní výdaje ( úroky,náhrady,rezervy, soc.fond, sankce,</t>
  </si>
  <si>
    <t>výdaje na platy a OOV, odvody na SP a ZP,mzdové náhrady, náhrady za nemoc : MěÚ ( bez dotací )</t>
  </si>
  <si>
    <t>městským o.p.s. - na provoz ( mimo programy)</t>
  </si>
  <si>
    <t>přijaté neinvest.dotace na úhradu vlastních nákladů</t>
  </si>
  <si>
    <t>přijaté neinv.dotace "průtokové" - soc.dávky,OŽP,ZŠ,MK …</t>
  </si>
  <si>
    <t>sport.klubům+kinu ( na nájem za městský majetek )</t>
  </si>
  <si>
    <t>PRO SPORT o.p.s.( vč.oprav sport.zař.)</t>
  </si>
  <si>
    <t>ostatní ( programy,CR,média,návštěvy,.. )</t>
  </si>
  <si>
    <r>
      <t xml:space="preserve">Ostatní </t>
    </r>
    <r>
      <rPr>
        <sz val="8"/>
        <rFont val="Arial"/>
        <family val="2"/>
      </rPr>
      <t>( daně,úroky, odměny ZM,fin.operace )</t>
    </r>
  </si>
  <si>
    <t>ostatní ( programy,cestovní ruch,média,..)</t>
  </si>
  <si>
    <t>( z toho rezerva na příspěvky z programů města: )</t>
  </si>
  <si>
    <t>ostatní ( strav.důch.,PPSS,Kom.plán,dary...)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</si>
</sst>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3" fillId="3" borderId="12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9" fontId="0" fillId="0" borderId="0" xfId="21" applyAlignment="1">
      <alignment/>
    </xf>
    <xf numFmtId="0" fontId="8" fillId="0" borderId="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25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26" xfId="0" applyBorder="1" applyAlignment="1">
      <alignment/>
    </xf>
    <xf numFmtId="0" fontId="7" fillId="0" borderId="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7" xfId="0" applyBorder="1" applyAlignment="1">
      <alignment/>
    </xf>
    <xf numFmtId="0" fontId="7" fillId="0" borderId="6" xfId="0" applyFont="1" applyBorder="1" applyAlignment="1">
      <alignment/>
    </xf>
    <xf numFmtId="166" fontId="0" fillId="0" borderId="0" xfId="21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21" applyNumberFormat="1" applyAlignment="1">
      <alignment/>
    </xf>
    <xf numFmtId="166" fontId="0" fillId="0" borderId="26" xfId="21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5" xfId="21" applyNumberFormat="1" applyBorder="1" applyAlignment="1">
      <alignment/>
    </xf>
    <xf numFmtId="166" fontId="3" fillId="0" borderId="10" xfId="21" applyNumberFormat="1" applyFont="1" applyBorder="1" applyAlignment="1">
      <alignment/>
    </xf>
    <xf numFmtId="166" fontId="0" fillId="0" borderId="9" xfId="21" applyNumberFormat="1" applyBorder="1" applyAlignment="1">
      <alignment/>
    </xf>
    <xf numFmtId="166" fontId="0" fillId="0" borderId="5" xfId="21" applyNumberFormat="1" applyBorder="1" applyAlignment="1">
      <alignment/>
    </xf>
    <xf numFmtId="166" fontId="0" fillId="0" borderId="6" xfId="21" applyNumberFormat="1" applyBorder="1" applyAlignment="1">
      <alignment/>
    </xf>
    <xf numFmtId="166" fontId="3" fillId="0" borderId="7" xfId="21" applyNumberFormat="1" applyFont="1" applyBorder="1" applyAlignment="1">
      <alignment/>
    </xf>
    <xf numFmtId="166" fontId="0" fillId="0" borderId="6" xfId="21" applyNumberFormat="1" applyFont="1" applyBorder="1" applyAlignment="1">
      <alignment/>
    </xf>
    <xf numFmtId="166" fontId="3" fillId="0" borderId="1" xfId="21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6" fontId="4" fillId="0" borderId="25" xfId="21" applyNumberFormat="1" applyFont="1" applyBorder="1" applyAlignment="1">
      <alignment/>
    </xf>
    <xf numFmtId="166" fontId="4" fillId="0" borderId="10" xfId="21" applyNumberFormat="1" applyFont="1" applyBorder="1" applyAlignment="1">
      <alignment/>
    </xf>
    <xf numFmtId="166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21" applyNumberFormat="1" applyFont="1" applyAlignment="1">
      <alignment/>
    </xf>
    <xf numFmtId="166" fontId="7" fillId="0" borderId="5" xfId="21" applyNumberFormat="1" applyFont="1" applyBorder="1" applyAlignment="1">
      <alignment/>
    </xf>
    <xf numFmtId="166" fontId="7" fillId="0" borderId="26" xfId="21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26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6" fontId="7" fillId="0" borderId="6" xfId="21" applyNumberFormat="1" applyFont="1" applyBorder="1" applyAlignment="1">
      <alignment/>
    </xf>
    <xf numFmtId="166" fontId="7" fillId="0" borderId="0" xfId="21" applyNumberFormat="1" applyFont="1" applyBorder="1" applyAlignment="1">
      <alignment/>
    </xf>
    <xf numFmtId="166" fontId="7" fillId="0" borderId="9" xfId="21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4" fillId="0" borderId="7" xfId="21" applyNumberFormat="1" applyFont="1" applyBorder="1" applyAlignment="1">
      <alignment/>
    </xf>
    <xf numFmtId="166" fontId="4" fillId="0" borderId="27" xfId="21" applyNumberFormat="1" applyFont="1" applyBorder="1" applyAlignment="1">
      <alignment/>
    </xf>
    <xf numFmtId="166" fontId="4" fillId="0" borderId="29" xfId="21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166" fontId="4" fillId="0" borderId="1" xfId="21" applyNumberFormat="1" applyFont="1" applyBorder="1" applyAlignment="1">
      <alignment/>
    </xf>
    <xf numFmtId="166" fontId="0" fillId="0" borderId="5" xfId="21" applyNumberFormat="1" applyFont="1" applyBorder="1" applyAlignment="1">
      <alignment/>
    </xf>
    <xf numFmtId="166" fontId="0" fillId="0" borderId="6" xfId="21" applyNumberFormat="1" applyFont="1" applyBorder="1" applyAlignment="1">
      <alignment/>
    </xf>
    <xf numFmtId="166" fontId="0" fillId="0" borderId="27" xfId="21" applyNumberFormat="1" applyBorder="1" applyAlignment="1">
      <alignment/>
    </xf>
    <xf numFmtId="166" fontId="3" fillId="0" borderId="6" xfId="21" applyNumberFormat="1" applyFont="1" applyBorder="1" applyAlignment="1">
      <alignment/>
    </xf>
    <xf numFmtId="166" fontId="0" fillId="0" borderId="7" xfId="21" applyNumberFormat="1" applyBorder="1" applyAlignment="1">
      <alignment/>
    </xf>
    <xf numFmtId="166" fontId="3" fillId="2" borderId="30" xfId="21" applyNumberFormat="1" applyFont="1" applyFill="1" applyBorder="1" applyAlignment="1">
      <alignment/>
    </xf>
    <xf numFmtId="166" fontId="3" fillId="2" borderId="11" xfId="21" applyNumberFormat="1" applyFont="1" applyFill="1" applyBorder="1" applyAlignment="1">
      <alignment/>
    </xf>
    <xf numFmtId="166" fontId="0" fillId="0" borderId="1" xfId="21" applyNumberFormat="1" applyBorder="1" applyAlignment="1">
      <alignment/>
    </xf>
    <xf numFmtId="166" fontId="3" fillId="2" borderId="31" xfId="21" applyNumberFormat="1" applyFont="1" applyFill="1" applyBorder="1" applyAlignment="1">
      <alignment/>
    </xf>
    <xf numFmtId="166" fontId="0" fillId="0" borderId="32" xfId="21" applyNumberFormat="1" applyBorder="1" applyAlignment="1">
      <alignment/>
    </xf>
    <xf numFmtId="166" fontId="0" fillId="0" borderId="23" xfId="21" applyNumberFormat="1" applyBorder="1" applyAlignment="1">
      <alignment/>
    </xf>
    <xf numFmtId="166" fontId="3" fillId="0" borderId="28" xfId="21" applyNumberFormat="1" applyFont="1" applyBorder="1" applyAlignment="1">
      <alignment/>
    </xf>
    <xf numFmtId="166" fontId="3" fillId="3" borderId="3" xfId="21" applyNumberFormat="1" applyFont="1" applyFill="1" applyBorder="1" applyAlignment="1">
      <alignment/>
    </xf>
    <xf numFmtId="166" fontId="3" fillId="3" borderId="2" xfId="21" applyNumberFormat="1" applyFont="1" applyFill="1" applyBorder="1" applyAlignment="1">
      <alignment/>
    </xf>
    <xf numFmtId="166" fontId="0" fillId="0" borderId="0" xfId="21" applyNumberFormat="1" applyFill="1" applyBorder="1" applyAlignment="1">
      <alignment/>
    </xf>
    <xf numFmtId="166" fontId="0" fillId="0" borderId="8" xfId="21" applyNumberFormat="1" applyBorder="1" applyAlignment="1">
      <alignment/>
    </xf>
    <xf numFmtId="166" fontId="3" fillId="3" borderId="4" xfId="21" applyNumberFormat="1" applyFont="1" applyFill="1" applyBorder="1" applyAlignment="1">
      <alignment/>
    </xf>
    <xf numFmtId="166" fontId="4" fillId="2" borderId="30" xfId="21" applyNumberFormat="1" applyFont="1" applyFill="1" applyBorder="1" applyAlignment="1">
      <alignment/>
    </xf>
    <xf numFmtId="166" fontId="3" fillId="0" borderId="0" xfId="21" applyNumberFormat="1" applyFont="1" applyAlignment="1">
      <alignment/>
    </xf>
    <xf numFmtId="0" fontId="3" fillId="0" borderId="2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66" fontId="7" fillId="0" borderId="0" xfId="21" applyNumberFormat="1" applyFont="1" applyFill="1" applyBorder="1" applyAlignment="1">
      <alignment/>
    </xf>
    <xf numFmtId="166" fontId="7" fillId="0" borderId="26" xfId="21" applyNumberFormat="1" applyFont="1" applyFill="1" applyBorder="1" applyAlignment="1">
      <alignment/>
    </xf>
    <xf numFmtId="166" fontId="4" fillId="0" borderId="27" xfId="21" applyNumberFormat="1" applyFont="1" applyFill="1" applyBorder="1" applyAlignment="1">
      <alignment/>
    </xf>
    <xf numFmtId="166" fontId="7" fillId="0" borderId="9" xfId="21" applyNumberFormat="1" applyFont="1" applyFill="1" applyBorder="1" applyAlignment="1">
      <alignment/>
    </xf>
    <xf numFmtId="166" fontId="4" fillId="0" borderId="29" xfId="21" applyNumberFormat="1" applyFont="1" applyFill="1" applyBorder="1" applyAlignment="1">
      <alignment/>
    </xf>
    <xf numFmtId="166" fontId="7" fillId="0" borderId="8" xfId="21" applyNumberFormat="1" applyFont="1" applyFill="1" applyBorder="1" applyAlignment="1">
      <alignment/>
    </xf>
    <xf numFmtId="0" fontId="0" fillId="0" borderId="5" xfId="0" applyBorder="1" applyAlignment="1">
      <alignment/>
    </xf>
    <xf numFmtId="166" fontId="7" fillId="0" borderId="5" xfId="21" applyNumberFormat="1" applyFont="1" applyFill="1" applyBorder="1" applyAlignment="1">
      <alignment/>
    </xf>
    <xf numFmtId="166" fontId="7" fillId="0" borderId="6" xfId="21" applyNumberFormat="1" applyFont="1" applyFill="1" applyBorder="1" applyAlignment="1">
      <alignment/>
    </xf>
    <xf numFmtId="166" fontId="4" fillId="0" borderId="7" xfId="21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0" borderId="23" xfId="0" applyFont="1" applyBorder="1" applyAlignment="1">
      <alignment/>
    </xf>
    <xf numFmtId="166" fontId="7" fillId="0" borderId="23" xfId="0" applyNumberFormat="1" applyFont="1" applyBorder="1" applyAlignment="1">
      <alignment/>
    </xf>
    <xf numFmtId="0" fontId="0" fillId="0" borderId="1" xfId="0" applyBorder="1" applyAlignment="1">
      <alignment/>
    </xf>
    <xf numFmtId="166" fontId="4" fillId="0" borderId="6" xfId="21" applyNumberFormat="1" applyFont="1" applyBorder="1" applyAlignment="1">
      <alignment/>
    </xf>
    <xf numFmtId="166" fontId="4" fillId="0" borderId="7" xfId="21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66" fontId="7" fillId="0" borderId="1" xfId="21" applyNumberFormat="1" applyFont="1" applyBorder="1" applyAlignment="1">
      <alignment/>
    </xf>
    <xf numFmtId="0" fontId="8" fillId="2" borderId="3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0" fontId="8" fillId="2" borderId="3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0" fillId="2" borderId="38" xfId="0" applyFill="1" applyBorder="1" applyAlignment="1">
      <alignment/>
    </xf>
    <xf numFmtId="0" fontId="8" fillId="2" borderId="21" xfId="0" applyFont="1" applyFill="1" applyBorder="1" applyAlignment="1">
      <alignment horizontal="center"/>
    </xf>
    <xf numFmtId="0" fontId="4" fillId="3" borderId="3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40" xfId="0" applyFont="1" applyFill="1" applyBorder="1" applyAlignment="1">
      <alignment/>
    </xf>
    <xf numFmtId="3" fontId="4" fillId="3" borderId="40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166" fontId="4" fillId="3" borderId="40" xfId="21" applyNumberFormat="1" applyFont="1" applyFill="1" applyBorder="1" applyAlignment="1">
      <alignment/>
    </xf>
    <xf numFmtId="166" fontId="3" fillId="3" borderId="31" xfId="21" applyNumberFormat="1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42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8" fillId="0" borderId="42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6" fontId="2" fillId="0" borderId="42" xfId="0" applyNumberFormat="1" applyFont="1" applyBorder="1" applyAlignment="1">
      <alignment wrapText="1"/>
    </xf>
    <xf numFmtId="164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0" fontId="3" fillId="2" borderId="45" xfId="0" applyFont="1" applyFill="1" applyBorder="1" applyAlignment="1">
      <alignment/>
    </xf>
    <xf numFmtId="10" fontId="0" fillId="2" borderId="46" xfId="21" applyNumberFormat="1" applyFont="1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ont="1" applyFill="1" applyBorder="1" applyAlignment="1">
      <alignment/>
    </xf>
    <xf numFmtId="0" fontId="4" fillId="2" borderId="49" xfId="0" applyFont="1" applyFill="1" applyBorder="1" applyAlignment="1">
      <alignment/>
    </xf>
    <xf numFmtId="164" fontId="3" fillId="2" borderId="50" xfId="0" applyNumberFormat="1" applyFont="1" applyFill="1" applyBorder="1" applyAlignment="1">
      <alignment/>
    </xf>
    <xf numFmtId="0" fontId="3" fillId="2" borderId="50" xfId="0" applyFont="1" applyFill="1" applyBorder="1" applyAlignment="1">
      <alignment/>
    </xf>
    <xf numFmtId="166" fontId="3" fillId="2" borderId="50" xfId="0" applyNumberFormat="1" applyFont="1" applyFill="1" applyBorder="1" applyAlignment="1">
      <alignment/>
    </xf>
    <xf numFmtId="166" fontId="0" fillId="2" borderId="46" xfId="21" applyNumberFormat="1" applyFont="1" applyFill="1" applyBorder="1" applyAlignment="1">
      <alignment/>
    </xf>
    <xf numFmtId="164" fontId="3" fillId="2" borderId="46" xfId="0" applyNumberFormat="1" applyFont="1" applyFill="1" applyBorder="1" applyAlignment="1">
      <alignment/>
    </xf>
    <xf numFmtId="166" fontId="0" fillId="2" borderId="51" xfId="21" applyNumberFormat="1" applyFont="1" applyFill="1" applyBorder="1" applyAlignment="1">
      <alignment/>
    </xf>
    <xf numFmtId="166" fontId="0" fillId="2" borderId="50" xfId="21" applyNumberFormat="1" applyFont="1" applyFill="1" applyBorder="1" applyAlignment="1">
      <alignment/>
    </xf>
    <xf numFmtId="166" fontId="0" fillId="2" borderId="52" xfId="21" applyNumberFormat="1" applyFont="1" applyFill="1" applyBorder="1" applyAlignment="1">
      <alignment/>
    </xf>
    <xf numFmtId="166" fontId="0" fillId="0" borderId="29" xfId="21" applyNumberFormat="1" applyBorder="1" applyAlignment="1">
      <alignment/>
    </xf>
    <xf numFmtId="166" fontId="4" fillId="3" borderId="3" xfId="21" applyNumberFormat="1" applyFont="1" applyFill="1" applyBorder="1" applyAlignment="1">
      <alignment/>
    </xf>
    <xf numFmtId="166" fontId="3" fillId="0" borderId="0" xfId="21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166" fontId="4" fillId="2" borderId="11" xfId="21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6" fillId="2" borderId="39" xfId="0" applyNumberFormat="1" applyFont="1" applyFill="1" applyBorder="1" applyAlignment="1">
      <alignment/>
    </xf>
    <xf numFmtId="3" fontId="3" fillId="2" borderId="3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6" fontId="3" fillId="0" borderId="5" xfId="21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6" fillId="2" borderId="4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13" fillId="0" borderId="5" xfId="20" applyNumberFormat="1" applyFont="1" applyBorder="1">
      <alignment/>
      <protection/>
    </xf>
    <xf numFmtId="3" fontId="7" fillId="0" borderId="15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2" borderId="46" xfId="0" applyNumberFormat="1" applyFont="1" applyFill="1" applyBorder="1" applyAlignment="1">
      <alignment/>
    </xf>
    <xf numFmtId="3" fontId="3" fillId="2" borderId="50" xfId="0" applyNumberFormat="1" applyFont="1" applyFill="1" applyBorder="1" applyAlignment="1">
      <alignment/>
    </xf>
    <xf numFmtId="0" fontId="7" fillId="0" borderId="5" xfId="0" applyFont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íjm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G18" sqref="G18"/>
    </sheetView>
  </sheetViews>
  <sheetFormatPr defaultColWidth="9.140625" defaultRowHeight="12.75"/>
  <cols>
    <col min="1" max="1" width="33.00390625" style="0" customWidth="1"/>
    <col min="2" max="2" width="1.7109375" style="0" customWidth="1"/>
    <col min="3" max="3" width="10.00390625" style="0" customWidth="1"/>
    <col min="4" max="4" width="6.421875" style="0" customWidth="1"/>
    <col min="5" max="5" width="10.8515625" style="0" customWidth="1"/>
    <col min="6" max="6" width="7.28125" style="0" customWidth="1"/>
    <col min="7" max="7" width="9.8515625" style="0" customWidth="1"/>
    <col min="8" max="8" width="6.7109375" style="0" customWidth="1"/>
  </cols>
  <sheetData>
    <row r="1" spans="1:4" ht="18.75" thickBot="1">
      <c r="A1" s="8" t="s">
        <v>19</v>
      </c>
      <c r="B1" s="9"/>
      <c r="C1" s="10"/>
      <c r="D1" s="10"/>
    </row>
    <row r="2" ht="13.5" thickBot="1"/>
    <row r="3" spans="1:8" ht="15.75">
      <c r="A3" s="7"/>
      <c r="B3" s="7"/>
      <c r="C3" s="26">
        <v>2011</v>
      </c>
      <c r="D3" s="27" t="s">
        <v>63</v>
      </c>
      <c r="E3" s="28">
        <v>2012</v>
      </c>
      <c r="F3" s="29" t="s">
        <v>63</v>
      </c>
      <c r="G3" s="29">
        <v>2013</v>
      </c>
      <c r="H3" s="30" t="s">
        <v>63</v>
      </c>
    </row>
    <row r="4" spans="1:8" ht="13.5" thickBot="1">
      <c r="A4" s="4"/>
      <c r="B4" s="4"/>
      <c r="C4" s="31" t="s">
        <v>18</v>
      </c>
      <c r="D4" s="32" t="s">
        <v>64</v>
      </c>
      <c r="E4" s="33" t="s">
        <v>17</v>
      </c>
      <c r="F4" s="34" t="s">
        <v>64</v>
      </c>
      <c r="G4" s="34" t="s">
        <v>66</v>
      </c>
      <c r="H4" s="35" t="s">
        <v>64</v>
      </c>
    </row>
    <row r="5" spans="1:7" ht="14.25" customHeight="1" thickBot="1">
      <c r="A5" s="36" t="s">
        <v>5</v>
      </c>
      <c r="B5" s="3"/>
      <c r="C5" s="4"/>
      <c r="D5" s="4"/>
      <c r="E5" s="4"/>
      <c r="F5" s="4"/>
      <c r="G5" s="4"/>
    </row>
    <row r="6" spans="1:7" ht="4.5" customHeight="1">
      <c r="A6" s="37"/>
      <c r="B6" s="4"/>
      <c r="C6" s="4"/>
      <c r="D6" s="4"/>
      <c r="E6" s="4"/>
      <c r="F6" s="4"/>
      <c r="G6" s="4"/>
    </row>
    <row r="7" spans="1:8" ht="12.75">
      <c r="A7" s="38" t="s">
        <v>0</v>
      </c>
      <c r="B7" s="4"/>
      <c r="C7" s="259">
        <v>116745.02900000001</v>
      </c>
      <c r="D7" s="146">
        <f>C7/C51</f>
        <v>0.286347639379173</v>
      </c>
      <c r="E7" s="254">
        <v>118490</v>
      </c>
      <c r="F7" s="100">
        <f>E7/E51</f>
        <v>0.3962730468109869</v>
      </c>
      <c r="G7" s="22">
        <v>137339</v>
      </c>
      <c r="H7" s="115">
        <f>G7/G51</f>
        <v>0.5160229796091663</v>
      </c>
    </row>
    <row r="8" spans="1:8" ht="12.75">
      <c r="A8" s="39" t="s">
        <v>1</v>
      </c>
      <c r="B8" s="4"/>
      <c r="C8" s="71">
        <v>6486.6</v>
      </c>
      <c r="D8" s="99">
        <f>C8/C51</f>
        <v>0.01591007868606503</v>
      </c>
      <c r="E8" s="255">
        <v>6220</v>
      </c>
      <c r="F8" s="101">
        <f>E8/E51</f>
        <v>0.020801910297614468</v>
      </c>
      <c r="G8" s="23">
        <v>7974</v>
      </c>
      <c r="H8" s="101">
        <f>G8/G51</f>
        <v>0.029960661133425263</v>
      </c>
    </row>
    <row r="9" spans="1:8" ht="12.75">
      <c r="A9" s="39" t="s">
        <v>126</v>
      </c>
      <c r="B9" s="4"/>
      <c r="C9" s="71">
        <v>18715.9</v>
      </c>
      <c r="D9" s="99">
        <f>C9/C51</f>
        <v>0.045905627243937416</v>
      </c>
      <c r="E9" s="255">
        <v>17331</v>
      </c>
      <c r="F9" s="101">
        <f>E9/E51</f>
        <v>0.05796107835497691</v>
      </c>
      <c r="G9" s="23">
        <v>16268</v>
      </c>
      <c r="H9" s="101">
        <f>G9/G51</f>
        <v>0.061123656297788084</v>
      </c>
    </row>
    <row r="10" spans="1:8" ht="12.75">
      <c r="A10" s="39" t="s">
        <v>12</v>
      </c>
      <c r="B10" s="4"/>
      <c r="C10" s="71">
        <v>1679.3</v>
      </c>
      <c r="D10" s="99">
        <f>C10/C51</f>
        <v>0.004118921335909259</v>
      </c>
      <c r="E10" s="255">
        <v>4337</v>
      </c>
      <c r="F10" s="101">
        <f>E10/E51</f>
        <v>0.014504483112661407</v>
      </c>
      <c r="G10" s="23">
        <v>2858</v>
      </c>
      <c r="H10" s="101">
        <f>G10/G51</f>
        <v>0.01073834581381106</v>
      </c>
    </row>
    <row r="11" spans="1:8" ht="12.75">
      <c r="A11" s="39" t="s">
        <v>3</v>
      </c>
      <c r="B11" s="4"/>
      <c r="C11" s="76">
        <v>13106.8</v>
      </c>
      <c r="D11" s="236">
        <f>C11/C51</f>
        <v>0.03214784622491245</v>
      </c>
      <c r="E11" s="255">
        <v>12304</v>
      </c>
      <c r="F11" s="101">
        <f>E11/E51</f>
        <v>0.04114898782987917</v>
      </c>
      <c r="G11" s="23">
        <v>12304</v>
      </c>
      <c r="H11" s="101">
        <f>G11/G51</f>
        <v>0.046229743489549086</v>
      </c>
    </row>
    <row r="12" spans="1:8" ht="12.75">
      <c r="A12" s="40" t="s">
        <v>4</v>
      </c>
      <c r="B12" s="4"/>
      <c r="C12" s="70">
        <f>SUM(C7:C11)</f>
        <v>156733.629</v>
      </c>
      <c r="D12" s="104">
        <f>C12/C51</f>
        <v>0.3844301128699971</v>
      </c>
      <c r="E12" s="70">
        <f>SUM(E7:E11)</f>
        <v>158682</v>
      </c>
      <c r="F12" s="104">
        <f>E12/E51</f>
        <v>0.5306895064061189</v>
      </c>
      <c r="G12" s="19">
        <f>SUM(G7:G11)</f>
        <v>176743</v>
      </c>
      <c r="H12" s="104">
        <f>G12/G51</f>
        <v>0.6640753863437397</v>
      </c>
    </row>
    <row r="13" spans="1:8" ht="13.5" thickBot="1">
      <c r="A13" s="41"/>
      <c r="C13" s="79"/>
      <c r="D13" s="94"/>
      <c r="E13" s="79"/>
      <c r="F13" s="94"/>
      <c r="G13" s="13"/>
      <c r="H13" s="94"/>
    </row>
    <row r="14" spans="1:8" ht="14.25" customHeight="1" thickBot="1">
      <c r="A14" s="36" t="s">
        <v>6</v>
      </c>
      <c r="B14" s="3"/>
      <c r="C14" s="80"/>
      <c r="D14" s="92"/>
      <c r="E14" s="80"/>
      <c r="F14" s="92"/>
      <c r="G14" s="14"/>
      <c r="H14" s="92"/>
    </row>
    <row r="15" spans="1:8" ht="3.75" customHeight="1">
      <c r="A15" s="42"/>
      <c r="B15" s="4"/>
      <c r="C15" s="80"/>
      <c r="D15" s="92"/>
      <c r="E15" s="80"/>
      <c r="F15" s="92"/>
      <c r="G15" s="14"/>
      <c r="H15" s="92"/>
    </row>
    <row r="16" spans="1:8" ht="12.75">
      <c r="A16" s="38" t="s">
        <v>59</v>
      </c>
      <c r="B16" s="4"/>
      <c r="C16" s="72">
        <v>40989.62</v>
      </c>
      <c r="D16" s="100">
        <f>C16/C51</f>
        <v>0.1005377361810355</v>
      </c>
      <c r="E16" s="72">
        <v>35858</v>
      </c>
      <c r="F16" s="100">
        <f>E16/E51</f>
        <v>0.11992200955817679</v>
      </c>
      <c r="G16" s="11">
        <v>32765</v>
      </c>
      <c r="H16" s="100">
        <f>G16/G51</f>
        <v>0.12310773288646586</v>
      </c>
    </row>
    <row r="17" spans="1:8" ht="12.75">
      <c r="A17" s="39" t="s">
        <v>60</v>
      </c>
      <c r="B17" s="4"/>
      <c r="C17" s="71">
        <v>6665.78</v>
      </c>
      <c r="D17" s="101">
        <f>C17/C51</f>
        <v>0.016349564379489798</v>
      </c>
      <c r="E17" s="71">
        <v>6675</v>
      </c>
      <c r="F17" s="101">
        <f>E17/E51</f>
        <v>0.022323593446394948</v>
      </c>
      <c r="G17" s="12">
        <v>5758</v>
      </c>
      <c r="H17" s="101">
        <f>G17/G51</f>
        <v>0.021634497969182674</v>
      </c>
    </row>
    <row r="18" spans="1:8" ht="12.75">
      <c r="A18" s="39" t="s">
        <v>57</v>
      </c>
      <c r="B18" s="4"/>
      <c r="C18" s="71">
        <v>3076.4</v>
      </c>
      <c r="D18" s="101">
        <f>C18/C51</f>
        <v>0.007545673553141931</v>
      </c>
      <c r="E18" s="71">
        <v>3758</v>
      </c>
      <c r="F18" s="103">
        <f>E18/E51</f>
        <v>0.012568099501356138</v>
      </c>
      <c r="G18" s="12">
        <v>3382</v>
      </c>
      <c r="H18" s="101">
        <f>G18/G51</f>
        <v>0.012707167789471311</v>
      </c>
    </row>
    <row r="19" spans="1:8" ht="12.75">
      <c r="A19" s="39" t="s">
        <v>136</v>
      </c>
      <c r="B19" s="4"/>
      <c r="C19" s="71">
        <v>9672.9</v>
      </c>
      <c r="D19" s="101">
        <f>C19/C51</f>
        <v>0.023725310659272716</v>
      </c>
      <c r="E19" s="71">
        <v>8010</v>
      </c>
      <c r="F19" s="101">
        <f>E19/E51</f>
        <v>0.02678831213567394</v>
      </c>
      <c r="G19" s="12">
        <v>7666</v>
      </c>
      <c r="H19" s="101">
        <f>G19/G51</f>
        <v>0.028803414628647862</v>
      </c>
    </row>
    <row r="20" spans="1:8" ht="12.75">
      <c r="A20" s="43" t="s">
        <v>140</v>
      </c>
      <c r="B20" s="4"/>
      <c r="C20" s="76">
        <v>1554.2</v>
      </c>
      <c r="D20" s="135">
        <f>C20/C51</f>
        <v>0.0038120809505568813</v>
      </c>
      <c r="E20" s="76">
        <v>3426</v>
      </c>
      <c r="F20" s="135">
        <f>E20/E51</f>
        <v>0.0114577724565317</v>
      </c>
      <c r="G20" s="15">
        <v>2417</v>
      </c>
      <c r="H20" s="101">
        <f>G20/G51</f>
        <v>0.009081379227425239</v>
      </c>
    </row>
    <row r="21" spans="1:8" ht="12.75">
      <c r="A21" s="40" t="s">
        <v>4</v>
      </c>
      <c r="B21" s="4"/>
      <c r="C21" s="70">
        <f>SUM(C16:C20)</f>
        <v>61958.9</v>
      </c>
      <c r="D21" s="104">
        <f>C21/C51</f>
        <v>0.15197036572349681</v>
      </c>
      <c r="E21" s="70">
        <f>SUM(E16:E20)</f>
        <v>57727</v>
      </c>
      <c r="F21" s="104">
        <f>E21/E51</f>
        <v>0.1930597870981335</v>
      </c>
      <c r="G21" s="19">
        <f>SUM(G16:G20)</f>
        <v>51988</v>
      </c>
      <c r="H21" s="104">
        <f>G21/G51</f>
        <v>0.19533419250119294</v>
      </c>
    </row>
    <row r="22" spans="1:8" ht="13.5" thickBot="1">
      <c r="A22" s="41"/>
      <c r="B22" s="4"/>
      <c r="C22" s="79"/>
      <c r="D22" s="94"/>
      <c r="E22" s="79"/>
      <c r="F22" s="94"/>
      <c r="G22" s="13"/>
      <c r="H22" s="94"/>
    </row>
    <row r="23" spans="1:8" ht="15" customHeight="1" thickBot="1">
      <c r="A23" s="36" t="s">
        <v>13</v>
      </c>
      <c r="B23" s="3"/>
      <c r="C23" s="80"/>
      <c r="D23" s="92"/>
      <c r="E23" s="80"/>
      <c r="F23" s="92"/>
      <c r="G23" s="14"/>
      <c r="H23" s="92"/>
    </row>
    <row r="24" spans="1:8" ht="3.75" customHeight="1">
      <c r="A24" s="44"/>
      <c r="B24" s="3"/>
      <c r="C24" s="80"/>
      <c r="D24" s="92"/>
      <c r="E24" s="80"/>
      <c r="F24" s="92"/>
      <c r="G24" s="14"/>
      <c r="H24" s="92"/>
    </row>
    <row r="25" spans="1:8" ht="12.75">
      <c r="A25" s="38" t="s">
        <v>61</v>
      </c>
      <c r="B25" s="4"/>
      <c r="C25" s="72">
        <v>117624.8</v>
      </c>
      <c r="D25" s="140">
        <f>C25/C51</f>
        <v>0.2885055072661582</v>
      </c>
      <c r="E25" s="72">
        <v>6918</v>
      </c>
      <c r="F25" s="146">
        <f>E25/E51</f>
        <v>0.023136272578600788</v>
      </c>
      <c r="G25" s="16">
        <v>0</v>
      </c>
      <c r="H25" s="100">
        <f>G25/G51</f>
        <v>0</v>
      </c>
    </row>
    <row r="26" spans="1:8" ht="12.75">
      <c r="A26" s="39" t="s">
        <v>76</v>
      </c>
      <c r="B26" s="4"/>
      <c r="C26" s="71">
        <v>44146.9</v>
      </c>
      <c r="D26" s="141">
        <f>C26/C51</f>
        <v>0.10828178903367622</v>
      </c>
      <c r="E26" s="71">
        <v>39646</v>
      </c>
      <c r="F26" s="99">
        <f>E26/E51</f>
        <v>0.13259043981659538</v>
      </c>
      <c r="G26" s="17">
        <v>33318</v>
      </c>
      <c r="H26" s="101">
        <f>G26/G51</f>
        <v>0.1251855163836798</v>
      </c>
    </row>
    <row r="27" spans="1:8" ht="12.75">
      <c r="A27" s="40" t="s">
        <v>4</v>
      </c>
      <c r="B27" s="4"/>
      <c r="C27" s="262">
        <f>SUM(C25:C26)</f>
        <v>161771.7</v>
      </c>
      <c r="D27" s="142">
        <f>C27/C51</f>
        <v>0.3967872962998344</v>
      </c>
      <c r="E27" s="70">
        <f>SUM(E25:E26)</f>
        <v>46564</v>
      </c>
      <c r="F27" s="98">
        <f>E27/E51</f>
        <v>0.15572671239519617</v>
      </c>
      <c r="G27" s="21">
        <f>SUM(G25:G26)</f>
        <v>33318</v>
      </c>
      <c r="H27" s="104">
        <f>G27/G51</f>
        <v>0.1251855163836798</v>
      </c>
    </row>
    <row r="28" spans="1:8" ht="13.5" customHeight="1">
      <c r="A28" s="41"/>
      <c r="C28" s="79"/>
      <c r="D28" s="94"/>
      <c r="E28" s="79"/>
      <c r="F28" s="94"/>
      <c r="G28" s="13"/>
      <c r="H28" s="94"/>
    </row>
    <row r="29" spans="1:8" ht="14.25" customHeight="1" thickBot="1">
      <c r="A29" s="41"/>
      <c r="B29" s="4"/>
      <c r="C29" s="79"/>
      <c r="D29" s="94"/>
      <c r="E29" s="79"/>
      <c r="F29" s="94"/>
      <c r="G29" s="13"/>
      <c r="H29" s="94"/>
    </row>
    <row r="30" spans="1:8" ht="15" customHeight="1" thickBot="1">
      <c r="A30" s="49" t="s">
        <v>7</v>
      </c>
      <c r="B30" s="5"/>
      <c r="C30" s="246">
        <f>SUM(C27+C21+C12)</f>
        <v>380464.229</v>
      </c>
      <c r="D30" s="237">
        <f>C30/C51</f>
        <v>0.9331877748933283</v>
      </c>
      <c r="E30" s="246">
        <f>SUM(E27+E21+E12)</f>
        <v>262973</v>
      </c>
      <c r="F30" s="143">
        <f>E30/E51</f>
        <v>0.8794760058994485</v>
      </c>
      <c r="G30" s="25">
        <f>SUM(G27+G21+G12)</f>
        <v>262049</v>
      </c>
      <c r="H30" s="144">
        <f>G30/G51</f>
        <v>0.9845950952286125</v>
      </c>
    </row>
    <row r="31" spans="1:8" ht="15" customHeight="1">
      <c r="A31" s="45"/>
      <c r="B31" s="3"/>
      <c r="C31" s="79"/>
      <c r="D31" s="93"/>
      <c r="E31" s="79"/>
      <c r="F31" s="93"/>
      <c r="G31" s="13"/>
      <c r="H31" s="93"/>
    </row>
    <row r="32" spans="1:8" ht="13.5" thickBot="1">
      <c r="A32" s="41"/>
      <c r="C32" s="79"/>
      <c r="D32" s="93"/>
      <c r="E32" s="79"/>
      <c r="F32" s="93"/>
      <c r="G32" s="13"/>
      <c r="H32" s="93"/>
    </row>
    <row r="33" spans="1:8" ht="15" customHeight="1" thickBot="1">
      <c r="A33" s="36" t="s">
        <v>8</v>
      </c>
      <c r="B33" s="3"/>
      <c r="C33" s="80"/>
      <c r="D33" s="96"/>
      <c r="E33" s="80"/>
      <c r="F33" s="96"/>
      <c r="G33" s="14"/>
      <c r="H33" s="96"/>
    </row>
    <row r="34" spans="1:8" ht="5.25" customHeight="1">
      <c r="A34" s="46"/>
      <c r="B34" s="3"/>
      <c r="C34" s="80"/>
      <c r="D34" s="92"/>
      <c r="E34" s="80"/>
      <c r="F34" s="96"/>
      <c r="G34" s="14"/>
      <c r="H34" s="96"/>
    </row>
    <row r="35" spans="1:8" ht="12.75">
      <c r="A35" s="38" t="s">
        <v>9</v>
      </c>
      <c r="B35" s="4"/>
      <c r="C35" s="72">
        <v>2130.8</v>
      </c>
      <c r="D35" s="100">
        <f>C35/C51</f>
        <v>0.005226342870574317</v>
      </c>
      <c r="E35" s="72">
        <v>4269</v>
      </c>
      <c r="F35" s="100">
        <f>E35/E51</f>
        <v>0.014277066729986522</v>
      </c>
      <c r="G35" s="11">
        <v>0</v>
      </c>
      <c r="H35" s="100">
        <f>G35/G51</f>
        <v>0</v>
      </c>
    </row>
    <row r="36" spans="1:8" ht="12.75">
      <c r="A36" s="39" t="s">
        <v>10</v>
      </c>
      <c r="B36" s="4"/>
      <c r="C36" s="71">
        <v>2157.2</v>
      </c>
      <c r="D36" s="101">
        <f>C36/C51</f>
        <v>0.005291095757651076</v>
      </c>
      <c r="E36" s="71">
        <v>12192</v>
      </c>
      <c r="F36" s="101">
        <f>E36/E51</f>
        <v>0.040774419670179356</v>
      </c>
      <c r="G36" s="12">
        <v>4000</v>
      </c>
      <c r="H36" s="101">
        <f>G36/G51</f>
        <v>0.01502917538671947</v>
      </c>
    </row>
    <row r="37" spans="1:8" ht="12.75">
      <c r="A37" s="43" t="s">
        <v>11</v>
      </c>
      <c r="B37" s="4"/>
      <c r="C37" s="76">
        <v>316</v>
      </c>
      <c r="D37" s="135">
        <f>C37/C51</f>
        <v>0.0007750724362218341</v>
      </c>
      <c r="E37" s="76">
        <v>454</v>
      </c>
      <c r="F37" s="135">
        <f>E37/E51</f>
        <v>0.0015183387902117313</v>
      </c>
      <c r="G37" s="15">
        <v>100</v>
      </c>
      <c r="H37" s="101">
        <f>G37/G51</f>
        <v>0.00037572938466798675</v>
      </c>
    </row>
    <row r="38" spans="1:8" ht="12.75">
      <c r="A38" s="40" t="s">
        <v>4</v>
      </c>
      <c r="B38" s="4"/>
      <c r="C38" s="70">
        <f>SUM(C35:C37)</f>
        <v>4604</v>
      </c>
      <c r="D38" s="104">
        <f>C38/C51</f>
        <v>0.011292511064447227</v>
      </c>
      <c r="E38" s="70">
        <f>SUM(E35:E37)</f>
        <v>16915</v>
      </c>
      <c r="F38" s="104">
        <f>E38/E51</f>
        <v>0.056569825190377614</v>
      </c>
      <c r="G38" s="19">
        <f>SUM(G35:G37)</f>
        <v>4100</v>
      </c>
      <c r="H38" s="104">
        <f>G38/G51</f>
        <v>0.015404904771387456</v>
      </c>
    </row>
    <row r="39" spans="1:8" ht="13.5" thickBot="1">
      <c r="A39" s="41"/>
      <c r="B39" s="4"/>
      <c r="C39" s="79"/>
      <c r="D39" s="94"/>
      <c r="E39" s="79"/>
      <c r="F39" s="94"/>
      <c r="G39" s="13"/>
      <c r="H39" s="94"/>
    </row>
    <row r="40" spans="1:8" ht="14.25" customHeight="1" thickBot="1">
      <c r="A40" s="36" t="s">
        <v>14</v>
      </c>
      <c r="B40" s="3"/>
      <c r="C40" s="80"/>
      <c r="D40" s="92"/>
      <c r="E40" s="80"/>
      <c r="F40" s="92"/>
      <c r="G40" s="14"/>
      <c r="H40" s="94"/>
    </row>
    <row r="41" spans="1:8" ht="3.75" customHeight="1">
      <c r="A41" s="44"/>
      <c r="B41" s="5"/>
      <c r="C41" s="80"/>
      <c r="D41" s="92"/>
      <c r="E41" s="80"/>
      <c r="F41" s="92"/>
      <c r="G41" s="14"/>
      <c r="H41" s="94"/>
    </row>
    <row r="42" spans="1:8" ht="12.75">
      <c r="A42" s="38" t="s">
        <v>15</v>
      </c>
      <c r="B42" s="6"/>
      <c r="C42" s="72">
        <v>0</v>
      </c>
      <c r="D42" s="100">
        <f>C42/C51</f>
        <v>0</v>
      </c>
      <c r="E42" s="72">
        <v>0</v>
      </c>
      <c r="F42" s="100"/>
      <c r="G42" s="11">
        <v>0</v>
      </c>
      <c r="H42" s="100">
        <f>G42/G51</f>
        <v>0</v>
      </c>
    </row>
    <row r="43" spans="1:8" ht="12.75">
      <c r="A43" s="53" t="s">
        <v>62</v>
      </c>
      <c r="B43" s="6"/>
      <c r="C43" s="76">
        <v>22635.6</v>
      </c>
      <c r="D43" s="135">
        <f>C43/C51</f>
        <v>0.055519714042224506</v>
      </c>
      <c r="E43" s="76">
        <v>19123</v>
      </c>
      <c r="F43" s="135"/>
      <c r="G43" s="15">
        <v>0</v>
      </c>
      <c r="H43" s="101">
        <f>G43/G51</f>
        <v>0</v>
      </c>
    </row>
    <row r="44" spans="1:8" ht="12.75">
      <c r="A44" s="40" t="s">
        <v>4</v>
      </c>
      <c r="B44" s="6"/>
      <c r="C44" s="70">
        <f>SUM(C42:C43)</f>
        <v>22635.6</v>
      </c>
      <c r="D44" s="104">
        <f>C44/C51</f>
        <v>0.055519714042224506</v>
      </c>
      <c r="E44" s="70">
        <f>SUM(E42:E43)</f>
        <v>19123</v>
      </c>
      <c r="F44" s="104">
        <f>E44/E51</f>
        <v>0.06395416891017387</v>
      </c>
      <c r="G44" s="19">
        <f>SUM(G42:G43)</f>
        <v>0</v>
      </c>
      <c r="H44" s="104">
        <f>G44/G51</f>
        <v>0</v>
      </c>
    </row>
    <row r="45" spans="1:8" ht="12.75">
      <c r="A45" s="47"/>
      <c r="B45" s="6"/>
      <c r="C45" s="80"/>
      <c r="D45" s="92"/>
      <c r="E45" s="80"/>
      <c r="F45" s="92"/>
      <c r="G45" s="14"/>
      <c r="H45" s="94"/>
    </row>
    <row r="46" spans="1:8" ht="13.5" thickBot="1">
      <c r="A46" s="41"/>
      <c r="B46" s="6"/>
      <c r="C46" s="79"/>
      <c r="D46" s="94"/>
      <c r="E46" s="79"/>
      <c r="F46" s="94"/>
      <c r="G46" s="13"/>
      <c r="H46" s="94"/>
    </row>
    <row r="47" spans="1:8" ht="15" customHeight="1" thickBot="1">
      <c r="A47" s="49" t="s">
        <v>67</v>
      </c>
      <c r="B47" s="5"/>
      <c r="C47" s="246">
        <f>SUM(C44+C38)</f>
        <v>27239.6</v>
      </c>
      <c r="D47" s="144">
        <f>C47/C51</f>
        <v>0.06681222510667174</v>
      </c>
      <c r="E47" s="246">
        <f>SUM(E44+E38)</f>
        <v>36038</v>
      </c>
      <c r="F47" s="147">
        <f>E47/E51</f>
        <v>0.12052399410055148</v>
      </c>
      <c r="G47" s="20">
        <f>SUM(G44+G38)</f>
        <v>4100</v>
      </c>
      <c r="H47" s="144">
        <f>G47/G51</f>
        <v>0.015404904771387456</v>
      </c>
    </row>
    <row r="48" spans="1:8" ht="15" customHeight="1">
      <c r="A48" s="48"/>
      <c r="B48" s="5"/>
      <c r="C48" s="256"/>
      <c r="D48" s="145"/>
      <c r="E48" s="256"/>
      <c r="F48" s="145"/>
      <c r="G48" s="18"/>
      <c r="H48" s="94"/>
    </row>
    <row r="49" spans="1:8" ht="15" customHeight="1">
      <c r="A49" s="48"/>
      <c r="B49" s="5"/>
      <c r="C49" s="256"/>
      <c r="D49" s="145"/>
      <c r="E49" s="256"/>
      <c r="F49" s="145"/>
      <c r="G49" s="18"/>
      <c r="H49" s="94"/>
    </row>
    <row r="50" spans="3:8" ht="13.5" thickBot="1">
      <c r="C50" s="79"/>
      <c r="D50" s="94"/>
      <c r="E50" s="79"/>
      <c r="F50" s="94"/>
      <c r="G50" s="13"/>
      <c r="H50" s="94"/>
    </row>
    <row r="51" spans="1:8" ht="21" customHeight="1" thickBot="1">
      <c r="A51" s="2" t="s">
        <v>16</v>
      </c>
      <c r="B51" s="7"/>
      <c r="C51" s="247">
        <f aca="true" t="shared" si="0" ref="C51:H51">SUM(C47+C30)</f>
        <v>407703.82899999997</v>
      </c>
      <c r="D51" s="148">
        <f t="shared" si="0"/>
        <v>1</v>
      </c>
      <c r="E51" s="257">
        <f t="shared" si="0"/>
        <v>299011</v>
      </c>
      <c r="F51" s="137">
        <f t="shared" si="0"/>
        <v>1</v>
      </c>
      <c r="G51" s="24">
        <f t="shared" si="0"/>
        <v>266149</v>
      </c>
      <c r="H51" s="139">
        <f t="shared" si="0"/>
        <v>1</v>
      </c>
    </row>
    <row r="52" spans="2:8" ht="12.75">
      <c r="B52" s="6"/>
      <c r="C52" s="79"/>
      <c r="D52" s="93"/>
      <c r="E52" s="13"/>
      <c r="F52" s="93"/>
      <c r="G52" s="13"/>
      <c r="H52" s="94"/>
    </row>
    <row r="53" spans="3:8" ht="12.75">
      <c r="C53" s="13"/>
      <c r="D53" s="93"/>
      <c r="E53" s="13"/>
      <c r="F53" s="93"/>
      <c r="G53" s="13"/>
      <c r="H53" s="94"/>
    </row>
    <row r="54" spans="3:8" ht="12.75">
      <c r="C54" s="13"/>
      <c r="D54" s="93"/>
      <c r="E54" s="13"/>
      <c r="F54" s="93"/>
      <c r="G54" s="13"/>
      <c r="H54" s="93"/>
    </row>
    <row r="55" spans="3:8" ht="12.75">
      <c r="C55" s="13"/>
      <c r="D55" s="93"/>
      <c r="E55" s="13"/>
      <c r="F55" s="93"/>
      <c r="G55" s="13"/>
      <c r="H55" s="93"/>
    </row>
    <row r="56" spans="3:8" ht="12.75">
      <c r="C56" s="13"/>
      <c r="D56" s="93"/>
      <c r="E56" s="13"/>
      <c r="F56" s="93"/>
      <c r="G56" s="13"/>
      <c r="H56" s="93"/>
    </row>
    <row r="57" spans="3:8" ht="12.75">
      <c r="C57" s="13"/>
      <c r="D57" s="93"/>
      <c r="E57" s="13"/>
      <c r="F57" s="93"/>
      <c r="G57" s="13"/>
      <c r="H57" s="93"/>
    </row>
    <row r="58" spans="3:7" ht="12.75">
      <c r="C58" s="13"/>
      <c r="D58" s="93"/>
      <c r="E58" s="13"/>
      <c r="F58" s="93"/>
      <c r="G58" s="13"/>
    </row>
    <row r="59" spans="3:7" ht="12.75">
      <c r="C59" s="13"/>
      <c r="D59" s="93"/>
      <c r="E59" s="13"/>
      <c r="F59" s="93"/>
      <c r="G59" s="13"/>
    </row>
    <row r="60" spans="4:6" ht="12.75">
      <c r="D60" s="93"/>
      <c r="F60" s="93"/>
    </row>
    <row r="61" spans="4:6" ht="12.75">
      <c r="D61" s="93"/>
      <c r="F61" s="93"/>
    </row>
    <row r="62" ht="12.75">
      <c r="F62" s="93"/>
    </row>
    <row r="63" ht="12.75">
      <c r="F63" s="93"/>
    </row>
    <row r="64" ht="12.75">
      <c r="F64" s="93"/>
    </row>
    <row r="65" ht="12.75">
      <c r="F65" s="93"/>
    </row>
    <row r="66" ht="12.75">
      <c r="F66" s="93"/>
    </row>
    <row r="67" ht="12.75">
      <c r="F67" s="93"/>
    </row>
    <row r="68" ht="12.75">
      <c r="F68" s="93"/>
    </row>
    <row r="69" ht="12.75">
      <c r="F69" s="9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G52" sqref="G52"/>
    </sheetView>
  </sheetViews>
  <sheetFormatPr defaultColWidth="9.140625" defaultRowHeight="12.75"/>
  <cols>
    <col min="1" max="1" width="43.421875" style="0" customWidth="1"/>
    <col min="2" max="2" width="0.85546875" style="0" customWidth="1"/>
    <col min="3" max="3" width="9.28125" style="0" customWidth="1"/>
    <col min="4" max="4" width="6.7109375" style="0" customWidth="1"/>
    <col min="5" max="5" width="8.140625" style="0" customWidth="1"/>
    <col min="6" max="6" width="6.57421875" style="0" customWidth="1"/>
    <col min="7" max="7" width="8.57421875" style="0" customWidth="1"/>
    <col min="8" max="8" width="6.7109375" style="0" customWidth="1"/>
  </cols>
  <sheetData>
    <row r="1" spans="1:4" ht="18.75" thickBot="1">
      <c r="A1" s="8" t="s">
        <v>20</v>
      </c>
      <c r="B1" s="9"/>
      <c r="C1" s="10"/>
      <c r="D1" s="6"/>
    </row>
    <row r="2" ht="13.5" thickBot="1"/>
    <row r="3" spans="1:8" ht="15.75">
      <c r="A3" s="7"/>
      <c r="B3" s="7"/>
      <c r="C3" s="26">
        <v>2011</v>
      </c>
      <c r="D3" s="27" t="s">
        <v>63</v>
      </c>
      <c r="E3" s="28">
        <v>2012</v>
      </c>
      <c r="F3" s="27" t="s">
        <v>63</v>
      </c>
      <c r="G3" s="29">
        <v>2013</v>
      </c>
      <c r="H3" s="30" t="s">
        <v>63</v>
      </c>
    </row>
    <row r="4" spans="1:8" ht="13.5" thickBot="1">
      <c r="A4" s="4"/>
      <c r="B4" s="4"/>
      <c r="C4" s="31" t="s">
        <v>18</v>
      </c>
      <c r="D4" s="32" t="s">
        <v>74</v>
      </c>
      <c r="E4" s="33" t="s">
        <v>73</v>
      </c>
      <c r="F4" s="32" t="s">
        <v>74</v>
      </c>
      <c r="G4" s="34" t="s">
        <v>66</v>
      </c>
      <c r="H4" s="35" t="s">
        <v>74</v>
      </c>
    </row>
    <row r="5" spans="1:8" ht="15.75" thickBot="1">
      <c r="A5" s="63" t="s">
        <v>21</v>
      </c>
      <c r="B5" s="3"/>
      <c r="C5" s="57"/>
      <c r="D5" s="57"/>
      <c r="E5" s="57"/>
      <c r="F5" s="57"/>
      <c r="G5" s="57"/>
      <c r="H5" s="55"/>
    </row>
    <row r="6" spans="1:8" ht="12.75">
      <c r="A6" s="52"/>
      <c r="B6" s="4"/>
      <c r="C6" s="66"/>
      <c r="D6" s="66"/>
      <c r="E6" s="57"/>
      <c r="F6" s="57"/>
      <c r="G6" s="57"/>
      <c r="H6" s="55"/>
    </row>
    <row r="7" spans="1:8" ht="24">
      <c r="A7" s="266" t="s">
        <v>144</v>
      </c>
      <c r="B7" s="4"/>
      <c r="C7" s="68">
        <v>47688.7</v>
      </c>
      <c r="D7" s="131">
        <f>C7/C57</f>
        <v>0.11547325712713881</v>
      </c>
      <c r="E7" s="68">
        <v>49277</v>
      </c>
      <c r="F7" s="131">
        <f>E7/E57</f>
        <v>0.15989940780400747</v>
      </c>
      <c r="G7" s="68">
        <v>49446</v>
      </c>
      <c r="H7" s="131">
        <f>G7/G57</f>
        <v>0.18919529058844686</v>
      </c>
    </row>
    <row r="8" spans="1:8" ht="12.75">
      <c r="A8" s="39" t="s">
        <v>22</v>
      </c>
      <c r="B8" s="4"/>
      <c r="C8" s="69">
        <v>9957.9</v>
      </c>
      <c r="D8" s="132">
        <f>C8/C57</f>
        <v>0.02411202543047589</v>
      </c>
      <c r="E8" s="69">
        <v>9953</v>
      </c>
      <c r="F8" s="132">
        <f>E8/E57</f>
        <v>0.03229658473270058</v>
      </c>
      <c r="G8" s="69">
        <v>10005</v>
      </c>
      <c r="H8" s="132">
        <f>G8/G57</f>
        <v>0.038282143800052806</v>
      </c>
    </row>
    <row r="9" spans="1:8" ht="12.75">
      <c r="A9" s="39" t="s">
        <v>24</v>
      </c>
      <c r="B9" s="4"/>
      <c r="C9" s="69">
        <v>1560.7</v>
      </c>
      <c r="D9" s="132">
        <f>C9/C57</f>
        <v>0.0037790737092503164</v>
      </c>
      <c r="E9" s="69">
        <v>1546</v>
      </c>
      <c r="F9" s="101">
        <f>E9/E57</f>
        <v>0.00501663016143425</v>
      </c>
      <c r="G9" s="69">
        <v>1546</v>
      </c>
      <c r="H9" s="101">
        <f>G9/G57</f>
        <v>0.005915461700637844</v>
      </c>
    </row>
    <row r="10" spans="1:8" ht="12.75">
      <c r="A10" s="39" t="s">
        <v>23</v>
      </c>
      <c r="B10" s="4"/>
      <c r="C10" s="69">
        <v>389.9</v>
      </c>
      <c r="D10" s="132">
        <f>C10/C57</f>
        <v>0.0009441025432413008</v>
      </c>
      <c r="E10" s="69">
        <v>400</v>
      </c>
      <c r="F10" s="101">
        <f>E10/E57</f>
        <v>0.0012979638192585382</v>
      </c>
      <c r="G10" s="69">
        <v>400</v>
      </c>
      <c r="H10" s="101">
        <f>G10/G57</f>
        <v>0.001530520491756234</v>
      </c>
    </row>
    <row r="11" spans="1:8" ht="12.75">
      <c r="A11" s="243" t="s">
        <v>72</v>
      </c>
      <c r="B11" s="4"/>
      <c r="C11" s="70">
        <f>SUM(C7:C10)</f>
        <v>59597.2</v>
      </c>
      <c r="D11" s="104">
        <f>C11/C57</f>
        <v>0.14430845881010632</v>
      </c>
      <c r="E11" s="70">
        <f>SUM(E7:E10)</f>
        <v>61176</v>
      </c>
      <c r="F11" s="104">
        <f>E11/E57</f>
        <v>0.19851058651740083</v>
      </c>
      <c r="G11" s="70">
        <f>SUM(G7:G10)</f>
        <v>61397</v>
      </c>
      <c r="H11" s="104">
        <f>G11/G57</f>
        <v>0.23492341658089375</v>
      </c>
    </row>
    <row r="12" spans="1:8" ht="4.5" customHeight="1">
      <c r="A12" s="53"/>
      <c r="B12" s="4"/>
      <c r="C12" s="71"/>
      <c r="D12" s="101"/>
      <c r="E12" s="71"/>
      <c r="F12" s="101"/>
      <c r="G12" s="71"/>
      <c r="H12" s="101"/>
    </row>
    <row r="13" spans="1:8" ht="12.75" customHeight="1">
      <c r="A13" s="53"/>
      <c r="B13" s="4"/>
      <c r="C13" s="71"/>
      <c r="D13" s="101"/>
      <c r="E13" s="71"/>
      <c r="F13" s="101"/>
      <c r="G13" s="71"/>
      <c r="H13" s="101"/>
    </row>
    <row r="14" spans="1:8" ht="12.75">
      <c r="A14" s="39" t="s">
        <v>25</v>
      </c>
      <c r="B14" s="4"/>
      <c r="C14" s="71">
        <v>5827.5</v>
      </c>
      <c r="D14" s="101">
        <f>C14/C57</f>
        <v>0.01411068881954009</v>
      </c>
      <c r="E14" s="71">
        <v>5755</v>
      </c>
      <c r="F14" s="101">
        <f>E14/E57</f>
        <v>0.01867445444958222</v>
      </c>
      <c r="G14" s="71">
        <v>5297</v>
      </c>
      <c r="H14" s="101">
        <f>G14/G57</f>
        <v>0.02026791761208193</v>
      </c>
    </row>
    <row r="15" spans="1:8" ht="4.5" customHeight="1">
      <c r="A15" s="39"/>
      <c r="B15" s="4"/>
      <c r="C15" s="71"/>
      <c r="D15" s="101"/>
      <c r="E15" s="71"/>
      <c r="F15" s="101"/>
      <c r="G15" s="71"/>
      <c r="H15" s="101"/>
    </row>
    <row r="16" spans="1:8" ht="12.75">
      <c r="A16" s="39" t="s">
        <v>26</v>
      </c>
      <c r="B16" s="4"/>
      <c r="C16" s="71">
        <v>8862.2</v>
      </c>
      <c r="D16" s="101">
        <f>C16/C57</f>
        <v>0.02145890115084139</v>
      </c>
      <c r="E16" s="71">
        <v>9092</v>
      </c>
      <c r="F16" s="103">
        <f>E16/E57</f>
        <v>0.02950271761174657</v>
      </c>
      <c r="G16" s="71">
        <v>9477</v>
      </c>
      <c r="H16" s="101">
        <f>G16/G57</f>
        <v>0.036261856750934574</v>
      </c>
    </row>
    <row r="17" spans="1:8" ht="5.25" customHeight="1">
      <c r="A17" s="39"/>
      <c r="B17" s="4"/>
      <c r="C17" s="71"/>
      <c r="D17" s="101"/>
      <c r="E17" s="71"/>
      <c r="F17" s="101"/>
      <c r="G17" s="71"/>
      <c r="H17" s="101"/>
    </row>
    <row r="18" spans="1:8" ht="12.75">
      <c r="A18" s="39" t="s">
        <v>27</v>
      </c>
      <c r="B18" s="4"/>
      <c r="C18" s="71">
        <v>47473.5</v>
      </c>
      <c r="D18" s="101">
        <f>C18/C57</f>
        <v>0.11495217257390587</v>
      </c>
      <c r="E18" s="71">
        <v>45723</v>
      </c>
      <c r="F18" s="101">
        <f>E18/E57</f>
        <v>0.14836699926989536</v>
      </c>
      <c r="G18" s="71">
        <v>44226</v>
      </c>
      <c r="H18" s="101">
        <f>G18/G57</f>
        <v>0.169221998171028</v>
      </c>
    </row>
    <row r="19" spans="1:8" ht="14.25" customHeight="1">
      <c r="A19" s="39" t="s">
        <v>77</v>
      </c>
      <c r="B19" s="4"/>
      <c r="C19" s="71">
        <v>17432.4</v>
      </c>
      <c r="D19" s="101">
        <f>C19/C57</f>
        <v>0.042210754487816506</v>
      </c>
      <c r="E19" s="71">
        <v>17630</v>
      </c>
      <c r="F19" s="101">
        <f>E19/E57</f>
        <v>0.05720775533382007</v>
      </c>
      <c r="G19" s="71">
        <v>12343</v>
      </c>
      <c r="H19" s="101">
        <f>G19/G57</f>
        <v>0.04722803607436799</v>
      </c>
    </row>
    <row r="20" spans="1:8" ht="3.75" customHeight="1">
      <c r="A20" s="39"/>
      <c r="B20" s="4"/>
      <c r="C20" s="71"/>
      <c r="D20" s="101"/>
      <c r="E20" s="71"/>
      <c r="F20" s="101"/>
      <c r="G20" s="71"/>
      <c r="H20" s="101"/>
    </row>
    <row r="21" spans="1:8" ht="12" customHeight="1">
      <c r="A21" s="39" t="s">
        <v>30</v>
      </c>
      <c r="B21" s="4"/>
      <c r="C21" s="71">
        <v>13106.8</v>
      </c>
      <c r="D21" s="101">
        <f>C21/C57</f>
        <v>0.03173676125610434</v>
      </c>
      <c r="E21" s="71">
        <v>12304</v>
      </c>
      <c r="F21" s="101">
        <f>E21/E57</f>
        <v>0.03992536708039263</v>
      </c>
      <c r="G21" s="71">
        <v>12304</v>
      </c>
      <c r="H21" s="101">
        <f>G21/G57</f>
        <v>0.047078810326421756</v>
      </c>
    </row>
    <row r="22" spans="1:8" ht="3.75" customHeight="1">
      <c r="A22" s="39"/>
      <c r="B22" s="4"/>
      <c r="C22" s="71"/>
      <c r="D22" s="101"/>
      <c r="E22" s="71"/>
      <c r="F22" s="101"/>
      <c r="G22" s="71"/>
      <c r="H22" s="101"/>
    </row>
    <row r="23" spans="1:8" ht="12.75" customHeight="1">
      <c r="A23" s="39" t="s">
        <v>133</v>
      </c>
      <c r="B23" s="4"/>
      <c r="C23" s="71">
        <v>3682.8</v>
      </c>
      <c r="D23" s="101">
        <f>C23/C57</f>
        <v>0.008917519482557227</v>
      </c>
      <c r="E23" s="71">
        <v>-3509</v>
      </c>
      <c r="F23" s="103">
        <f>E23/E57</f>
        <v>-0.011386387604445526</v>
      </c>
      <c r="G23" s="71">
        <v>1591</v>
      </c>
      <c r="H23" s="101">
        <f>G23/G57</f>
        <v>0.00608764525596042</v>
      </c>
    </row>
    <row r="24" spans="1:8" ht="5.25" customHeight="1">
      <c r="A24" s="39"/>
      <c r="B24" s="4"/>
      <c r="C24" s="71"/>
      <c r="D24" s="101"/>
      <c r="E24" s="71"/>
      <c r="F24" s="101"/>
      <c r="G24" s="71"/>
      <c r="H24" s="101"/>
    </row>
    <row r="25" spans="1:8" ht="12.75">
      <c r="A25" s="39" t="s">
        <v>143</v>
      </c>
      <c r="B25" s="4"/>
      <c r="C25" s="71">
        <v>2074.7</v>
      </c>
      <c r="D25" s="101">
        <f>C25/C57</f>
        <v>0.005023671573384783</v>
      </c>
      <c r="E25" s="71">
        <v>2602</v>
      </c>
      <c r="F25" s="101">
        <f>E25/E57</f>
        <v>0.00844325464427679</v>
      </c>
      <c r="G25" s="71">
        <v>9467</v>
      </c>
      <c r="H25" s="101">
        <f>G25/G57</f>
        <v>0.03622359373864067</v>
      </c>
    </row>
    <row r="26" spans="1:8" ht="12.75">
      <c r="A26" s="39" t="s">
        <v>153</v>
      </c>
      <c r="B26" s="4"/>
      <c r="C26" s="71"/>
      <c r="D26" s="101"/>
      <c r="E26" s="71"/>
      <c r="F26" s="101"/>
      <c r="G26" s="71">
        <v>6825</v>
      </c>
      <c r="H26" s="101"/>
    </row>
    <row r="27" spans="1:8" ht="4.5" customHeight="1">
      <c r="A27" s="53"/>
      <c r="B27" s="4"/>
      <c r="C27" s="71"/>
      <c r="D27" s="101"/>
      <c r="E27" s="71"/>
      <c r="F27" s="101"/>
      <c r="G27" s="71"/>
      <c r="H27" s="101"/>
    </row>
    <row r="28" spans="1:8" ht="12.75">
      <c r="A28" s="242" t="s">
        <v>71</v>
      </c>
      <c r="B28" s="4"/>
      <c r="C28" s="72"/>
      <c r="D28" s="95"/>
      <c r="E28" s="72"/>
      <c r="F28" s="95"/>
      <c r="G28" s="72"/>
      <c r="H28" s="100"/>
    </row>
    <row r="29" spans="1:8" ht="12.75">
      <c r="A29" s="39" t="s">
        <v>28</v>
      </c>
      <c r="B29" s="4"/>
      <c r="C29" s="69">
        <v>29778.8</v>
      </c>
      <c r="D29" s="92">
        <f>C29/C57</f>
        <v>0.07210628575192114</v>
      </c>
      <c r="E29" s="69">
        <v>30133</v>
      </c>
      <c r="F29" s="92">
        <f>E29/E57</f>
        <v>0.09777885941429383</v>
      </c>
      <c r="G29" s="69">
        <v>29684</v>
      </c>
      <c r="H29" s="101">
        <f>G29/G57</f>
        <v>0.11357992569323012</v>
      </c>
    </row>
    <row r="30" spans="1:8" ht="12.75">
      <c r="A30" s="39" t="s">
        <v>145</v>
      </c>
      <c r="B30" s="4"/>
      <c r="C30" s="69">
        <v>22082.8</v>
      </c>
      <c r="D30" s="92">
        <f>C30/C57</f>
        <v>0.05347121734262375</v>
      </c>
      <c r="E30" s="69">
        <v>22002</v>
      </c>
      <c r="F30" s="92">
        <f>E30/E57</f>
        <v>0.07139449987831589</v>
      </c>
      <c r="G30" s="69">
        <v>21046</v>
      </c>
      <c r="H30" s="101">
        <f>G30/G57</f>
        <v>0.08052833567375425</v>
      </c>
    </row>
    <row r="31" spans="1:8" ht="12.75">
      <c r="A31" s="39" t="s">
        <v>29</v>
      </c>
      <c r="B31" s="4"/>
      <c r="C31" s="69">
        <v>4695.2</v>
      </c>
      <c r="D31" s="92">
        <f>C31/C57</f>
        <v>0.011368941423510017</v>
      </c>
      <c r="E31" s="69">
        <v>4786</v>
      </c>
      <c r="F31" s="92">
        <f>E31/E57</f>
        <v>0.015530137097428409</v>
      </c>
      <c r="G31" s="69">
        <v>4968</v>
      </c>
      <c r="H31" s="101">
        <f>G31/G57</f>
        <v>0.019009064507612427</v>
      </c>
    </row>
    <row r="32" spans="1:8" ht="12.75">
      <c r="A32" s="39" t="s">
        <v>75</v>
      </c>
      <c r="B32" s="4"/>
      <c r="C32" s="69">
        <v>12834.96</v>
      </c>
      <c r="D32" s="92">
        <f>C32/C57</f>
        <v>0.031078528798154315</v>
      </c>
      <c r="E32" s="69">
        <v>9733</v>
      </c>
      <c r="F32" s="92">
        <f>E32/E57</f>
        <v>0.03158270463210838</v>
      </c>
      <c r="G32" s="69">
        <v>5895</v>
      </c>
      <c r="H32" s="101">
        <f>G32/G57</f>
        <v>0.0225560457472575</v>
      </c>
    </row>
    <row r="33" spans="1:8" ht="12.75">
      <c r="A33" s="39" t="s">
        <v>148</v>
      </c>
      <c r="B33" s="4"/>
      <c r="C33" s="69">
        <v>4718.74</v>
      </c>
      <c r="D33" s="92">
        <f>C33/C57</f>
        <v>0.011425941100011428</v>
      </c>
      <c r="E33" s="69">
        <v>5025</v>
      </c>
      <c r="F33" s="92">
        <f>E33/E57</f>
        <v>0.016305670479435385</v>
      </c>
      <c r="G33" s="69">
        <v>634</v>
      </c>
      <c r="H33" s="101">
        <f>G33/G57</f>
        <v>0.0024258749794336307</v>
      </c>
    </row>
    <row r="34" spans="1:8" ht="12.75">
      <c r="A34" s="39" t="s">
        <v>147</v>
      </c>
      <c r="B34" s="4"/>
      <c r="C34" s="69">
        <v>115343.7</v>
      </c>
      <c r="D34" s="92">
        <f>C34/C57</f>
        <v>0.2792928456446823</v>
      </c>
      <c r="E34" s="69">
        <v>6225</v>
      </c>
      <c r="F34" s="92">
        <f>E34/E57</f>
        <v>0.020199561937211</v>
      </c>
      <c r="G34" s="69">
        <v>0</v>
      </c>
      <c r="H34" s="101">
        <f>G34/G57</f>
        <v>0</v>
      </c>
    </row>
    <row r="35" spans="1:8" ht="12.75">
      <c r="A35" s="39" t="s">
        <v>146</v>
      </c>
      <c r="B35" s="4"/>
      <c r="C35" s="69">
        <v>13411.5</v>
      </c>
      <c r="D35" s="92">
        <f>C35/C57</f>
        <v>0.032474560807080555</v>
      </c>
      <c r="E35" s="69">
        <v>9363</v>
      </c>
      <c r="F35" s="92">
        <f>E35/E57</f>
        <v>0.03038208809929423</v>
      </c>
      <c r="G35" s="69">
        <v>3166</v>
      </c>
      <c r="H35" s="101">
        <f>G35/G57</f>
        <v>0.012114069692250592</v>
      </c>
    </row>
    <row r="36" spans="1:8" ht="3" customHeight="1">
      <c r="A36" s="54"/>
      <c r="B36" s="61"/>
      <c r="C36" s="73"/>
      <c r="D36" s="97"/>
      <c r="E36" s="73"/>
      <c r="F36" s="97"/>
      <c r="G36" s="74"/>
      <c r="H36" s="138"/>
    </row>
    <row r="37" spans="1:8" ht="12.75">
      <c r="A37" s="241" t="s">
        <v>125</v>
      </c>
      <c r="B37" s="4"/>
      <c r="C37" s="75">
        <v>3479.9</v>
      </c>
      <c r="D37" s="133">
        <f>C37/C57</f>
        <v>0.00842621810778508</v>
      </c>
      <c r="E37" s="75">
        <v>2276</v>
      </c>
      <c r="F37" s="133">
        <f>E37/E57</f>
        <v>0.007385414131581082</v>
      </c>
      <c r="G37" s="76">
        <v>0</v>
      </c>
      <c r="H37" s="135">
        <f>G37/G57</f>
        <v>0</v>
      </c>
    </row>
    <row r="38" spans="1:8" ht="2.25" customHeight="1">
      <c r="A38" s="58"/>
      <c r="B38" s="4"/>
      <c r="C38" s="76"/>
      <c r="D38" s="133"/>
      <c r="E38" s="75"/>
      <c r="F38" s="133"/>
      <c r="G38" s="76"/>
      <c r="H38" s="135"/>
    </row>
    <row r="39" spans="1:8" ht="15.75">
      <c r="A39" s="64" t="s">
        <v>4</v>
      </c>
      <c r="B39" s="4"/>
      <c r="C39" s="70">
        <f>SUM(C37+C35+C34+C33+C31+C30+C29+C25+C23+C21+C19+C18+C16+C14+C11+C32)</f>
        <v>364402.7</v>
      </c>
      <c r="D39" s="104">
        <f>C39/C57</f>
        <v>0.8823634671300252</v>
      </c>
      <c r="E39" s="77">
        <f>SUM(E37+E35+E34+E33+E31+E30+E29+E25+E23+E21+E19+E18+E16+E14+E11+E32)</f>
        <v>240316</v>
      </c>
      <c r="F39" s="104">
        <f>E39/E57</f>
        <v>0.7798036829723372</v>
      </c>
      <c r="G39" s="70">
        <f>SUM(G37+G35+G34+G33+G31+G30+G29+G25+G23+G21+G19+G18+G16+G14+G11+G32)</f>
        <v>221495</v>
      </c>
      <c r="H39" s="104">
        <f>G39/G57</f>
        <v>0.8475065908038676</v>
      </c>
    </row>
    <row r="40" spans="1:8" ht="13.5" thickBot="1">
      <c r="A40" s="55"/>
      <c r="C40" s="79"/>
      <c r="D40" s="94"/>
      <c r="E40" s="67"/>
      <c r="F40" s="94"/>
      <c r="G40" s="13"/>
      <c r="H40" s="94"/>
    </row>
    <row r="41" spans="1:8" ht="13.5" thickBot="1">
      <c r="A41" s="51" t="s">
        <v>31</v>
      </c>
      <c r="B41" s="3"/>
      <c r="C41" s="80"/>
      <c r="D41" s="92"/>
      <c r="E41" s="14"/>
      <c r="F41" s="92"/>
      <c r="G41" s="14"/>
      <c r="H41" s="94"/>
    </row>
    <row r="42" spans="1:8" ht="12.75">
      <c r="A42" s="56"/>
      <c r="B42" s="4"/>
      <c r="C42" s="80"/>
      <c r="D42" s="92"/>
      <c r="E42" s="14"/>
      <c r="F42" s="92"/>
      <c r="G42" s="14"/>
      <c r="H42" s="94"/>
    </row>
    <row r="43" spans="1:8" ht="12.75">
      <c r="A43" s="38" t="s">
        <v>32</v>
      </c>
      <c r="B43" s="4"/>
      <c r="C43" s="72">
        <v>212.5</v>
      </c>
      <c r="D43" s="100">
        <f>C43/C57</f>
        <v>0.0005145467823513117</v>
      </c>
      <c r="E43" s="72">
        <v>520</v>
      </c>
      <c r="F43" s="100">
        <f>E43/E57</f>
        <v>0.0016873529650360997</v>
      </c>
      <c r="G43" s="11">
        <v>712</v>
      </c>
      <c r="H43" s="100">
        <f>G43/G57</f>
        <v>0.0027243264753260966</v>
      </c>
    </row>
    <row r="44" spans="1:8" ht="12.75">
      <c r="A44" s="39" t="s">
        <v>33</v>
      </c>
      <c r="B44" s="4"/>
      <c r="C44" s="71">
        <v>45086.5</v>
      </c>
      <c r="D44" s="101">
        <f>C44/C57</f>
        <v>0.10917229883521137</v>
      </c>
      <c r="E44" s="71">
        <v>58613</v>
      </c>
      <c r="F44" s="101">
        <f>E44/E57</f>
        <v>0.19019388334550175</v>
      </c>
      <c r="G44" s="12">
        <v>29732</v>
      </c>
      <c r="H44" s="101">
        <f>G44/G57</f>
        <v>0.11376358815224087</v>
      </c>
    </row>
    <row r="45" spans="1:8" ht="12.75">
      <c r="A45" s="39" t="s">
        <v>34</v>
      </c>
      <c r="B45" s="4"/>
      <c r="C45" s="71">
        <v>187.5</v>
      </c>
      <c r="D45" s="101">
        <f>C45/C57</f>
        <v>0.0004540118667805692</v>
      </c>
      <c r="E45" s="71">
        <v>100</v>
      </c>
      <c r="F45" s="101">
        <f>E45/E57</f>
        <v>0.00032449095481463456</v>
      </c>
      <c r="G45" s="12">
        <v>200</v>
      </c>
      <c r="H45" s="101">
        <f>G45/G57</f>
        <v>0.000765260245878117</v>
      </c>
    </row>
    <row r="46" spans="1:8" ht="12.75">
      <c r="A46" s="39" t="s">
        <v>78</v>
      </c>
      <c r="B46" s="4"/>
      <c r="C46" s="71">
        <v>2626</v>
      </c>
      <c r="D46" s="101">
        <f>C46/C57</f>
        <v>0.006358587531550798</v>
      </c>
      <c r="E46" s="71">
        <v>5890</v>
      </c>
      <c r="F46" s="101">
        <f>E46/E57</f>
        <v>0.019112517238581976</v>
      </c>
      <c r="G46" s="12">
        <v>810</v>
      </c>
      <c r="H46" s="101">
        <f>G46/G57</f>
        <v>0.003099303995806374</v>
      </c>
    </row>
    <row r="47" spans="1:8" ht="12.75">
      <c r="A47" s="39" t="s">
        <v>79</v>
      </c>
      <c r="B47" s="4"/>
      <c r="C47" s="71">
        <v>469.6</v>
      </c>
      <c r="D47" s="101">
        <f>C47/C57</f>
        <v>0.0011370878540808281</v>
      </c>
      <c r="E47" s="71">
        <v>762</v>
      </c>
      <c r="F47" s="101">
        <f>E47/E57</f>
        <v>0.002472621075687515</v>
      </c>
      <c r="G47" s="12">
        <v>3200</v>
      </c>
      <c r="H47" s="101">
        <f>G47/G57</f>
        <v>0.012244163934049873</v>
      </c>
    </row>
    <row r="48" spans="1:8" ht="12.75">
      <c r="A48" s="240" t="s">
        <v>38</v>
      </c>
      <c r="B48" s="4"/>
      <c r="C48" s="253">
        <f>SUM(C43:C47)</f>
        <v>48582.1</v>
      </c>
      <c r="D48" s="134">
        <f>C48/C57</f>
        <v>0.11763653286997487</v>
      </c>
      <c r="E48" s="253">
        <f>SUM(E43:E47)</f>
        <v>65885</v>
      </c>
      <c r="F48" s="134">
        <f>E48/E57</f>
        <v>0.21379086557962196</v>
      </c>
      <c r="G48" s="65">
        <f>SUM(G43:G47)</f>
        <v>34654</v>
      </c>
      <c r="H48" s="134">
        <f>G48/G57</f>
        <v>0.13259664280330133</v>
      </c>
    </row>
    <row r="49" spans="1:8" ht="4.5" customHeight="1">
      <c r="A49" s="39"/>
      <c r="B49" s="4"/>
      <c r="C49" s="71"/>
      <c r="D49" s="101"/>
      <c r="E49" s="71"/>
      <c r="F49" s="101"/>
      <c r="G49" s="12"/>
      <c r="H49" s="101"/>
    </row>
    <row r="50" spans="1:8" ht="12.75">
      <c r="A50" s="39" t="s">
        <v>35</v>
      </c>
      <c r="B50" s="4"/>
      <c r="C50" s="71">
        <v>0</v>
      </c>
      <c r="D50" s="101">
        <f>C50/C57</f>
        <v>0</v>
      </c>
      <c r="E50" s="71">
        <v>464</v>
      </c>
      <c r="F50" s="101">
        <f>E50/E57</f>
        <v>0.0015056380303399043</v>
      </c>
      <c r="G50" s="12">
        <v>0</v>
      </c>
      <c r="H50" s="101">
        <f>G50/G57</f>
        <v>0</v>
      </c>
    </row>
    <row r="51" spans="1:8" ht="12.75">
      <c r="A51" s="39" t="s">
        <v>36</v>
      </c>
      <c r="B51" s="4"/>
      <c r="C51" s="71">
        <v>0</v>
      </c>
      <c r="D51" s="101">
        <f>C51/C57</f>
        <v>0</v>
      </c>
      <c r="E51" s="71">
        <v>1510</v>
      </c>
      <c r="F51" s="101">
        <f>E51/E57</f>
        <v>0.004899813417700982</v>
      </c>
      <c r="G51" s="12">
        <v>5200</v>
      </c>
      <c r="H51" s="101">
        <f>G51/G57</f>
        <v>0.019896766392831042</v>
      </c>
    </row>
    <row r="52" spans="1:8" ht="12.75">
      <c r="A52" s="240" t="s">
        <v>37</v>
      </c>
      <c r="B52" s="4"/>
      <c r="C52" s="253">
        <f>SUM(C50:C51)</f>
        <v>0</v>
      </c>
      <c r="D52" s="134">
        <f>C52/C57</f>
        <v>0</v>
      </c>
      <c r="E52" s="253">
        <f>SUM(E50:E51)</f>
        <v>1974</v>
      </c>
      <c r="F52" s="134">
        <f>E52/E57</f>
        <v>0.006405451448040886</v>
      </c>
      <c r="G52" s="65">
        <f>SUM(G50:G51)</f>
        <v>5200</v>
      </c>
      <c r="H52" s="134">
        <f>G52/G57</f>
        <v>0.019896766392831042</v>
      </c>
    </row>
    <row r="53" spans="1:8" ht="12.75">
      <c r="A53" s="53"/>
      <c r="B53" s="4"/>
      <c r="C53" s="76"/>
      <c r="D53" s="135"/>
      <c r="E53" s="76"/>
      <c r="F53" s="135"/>
      <c r="G53" s="15"/>
      <c r="H53" s="101"/>
    </row>
    <row r="54" spans="1:8" ht="12.75">
      <c r="A54" s="1" t="s">
        <v>4</v>
      </c>
      <c r="B54" s="4"/>
      <c r="C54" s="70">
        <f>SUM(C52+C48)</f>
        <v>48582.1</v>
      </c>
      <c r="D54" s="104">
        <f>C54/C57</f>
        <v>0.11763653286997487</v>
      </c>
      <c r="E54" s="70">
        <f>SUM(E52+E48)</f>
        <v>67859</v>
      </c>
      <c r="F54" s="104">
        <f>E54/E57</f>
        <v>0.22019631702766285</v>
      </c>
      <c r="G54" s="19">
        <f>SUM(G52+G48)</f>
        <v>39854</v>
      </c>
      <c r="H54" s="104">
        <f>G54/G57</f>
        <v>0.15249340919613238</v>
      </c>
    </row>
    <row r="55" spans="1:8" ht="12.75">
      <c r="A55" s="55"/>
      <c r="B55" s="4"/>
      <c r="C55" s="79"/>
      <c r="D55" s="94"/>
      <c r="E55" s="13"/>
      <c r="F55" s="94"/>
      <c r="G55" s="13"/>
      <c r="H55" s="94"/>
    </row>
    <row r="56" spans="1:8" ht="13.5" thickBot="1">
      <c r="A56" s="55"/>
      <c r="C56" s="79"/>
      <c r="D56" s="94"/>
      <c r="E56" s="13"/>
      <c r="F56" s="94"/>
      <c r="G56" s="13"/>
      <c r="H56" s="94"/>
    </row>
    <row r="57" spans="1:8" ht="18.75" thickBot="1">
      <c r="A57" s="8" t="s">
        <v>39</v>
      </c>
      <c r="B57" s="7"/>
      <c r="C57" s="248">
        <f aca="true" t="shared" si="0" ref="C57:H57">SUM(C54+C39)</f>
        <v>412984.8</v>
      </c>
      <c r="D57" s="136">
        <f t="shared" si="0"/>
        <v>1</v>
      </c>
      <c r="E57" s="258">
        <f t="shared" si="0"/>
        <v>308175</v>
      </c>
      <c r="F57" s="244">
        <f t="shared" si="0"/>
        <v>1</v>
      </c>
      <c r="G57" s="245">
        <f t="shared" si="0"/>
        <v>261349</v>
      </c>
      <c r="H57" s="139">
        <f t="shared" si="0"/>
        <v>1</v>
      </c>
    </row>
    <row r="58" spans="1:8" ht="12.75">
      <c r="A58" s="55"/>
      <c r="B58" s="6"/>
      <c r="C58" s="79"/>
      <c r="D58" s="93"/>
      <c r="E58" s="13"/>
      <c r="F58" s="93"/>
      <c r="G58" s="13"/>
      <c r="H58" s="93"/>
    </row>
    <row r="59" spans="1:8" ht="12.75">
      <c r="A59" s="55"/>
      <c r="C59" s="79"/>
      <c r="D59" s="93"/>
      <c r="E59" s="13"/>
      <c r="F59" s="93"/>
      <c r="G59" s="13"/>
      <c r="H59" s="93"/>
    </row>
    <row r="60" spans="1:8" ht="12.75">
      <c r="A60" s="55"/>
      <c r="C60" s="79"/>
      <c r="D60" s="93"/>
      <c r="E60" s="13"/>
      <c r="F60" s="93"/>
      <c r="G60" s="13"/>
      <c r="H60" s="93"/>
    </row>
    <row r="61" spans="1:8" ht="12.75">
      <c r="A61" s="55"/>
      <c r="C61" s="79"/>
      <c r="D61" s="93"/>
      <c r="E61" s="13"/>
      <c r="F61" s="93"/>
      <c r="G61" s="13"/>
      <c r="H61" s="93"/>
    </row>
    <row r="62" spans="1:8" ht="12.75">
      <c r="A62" s="55"/>
      <c r="C62" s="79"/>
      <c r="D62" s="93"/>
      <c r="E62" s="13"/>
      <c r="F62" s="93"/>
      <c r="G62" s="13"/>
      <c r="H62" s="93"/>
    </row>
    <row r="63" spans="1:8" ht="12.75">
      <c r="A63" s="55"/>
      <c r="C63" s="13"/>
      <c r="D63" s="93"/>
      <c r="E63" s="13"/>
      <c r="F63" s="13"/>
      <c r="G63" s="13"/>
      <c r="H63" s="93"/>
    </row>
    <row r="64" spans="3:8" ht="12.75">
      <c r="C64" s="13"/>
      <c r="D64" s="93"/>
      <c r="E64" s="13"/>
      <c r="F64" s="13"/>
      <c r="G64" s="13"/>
      <c r="H64" s="93"/>
    </row>
    <row r="65" ht="12.75">
      <c r="H65" s="93"/>
    </row>
    <row r="66" ht="12.75">
      <c r="H66" s="93"/>
    </row>
    <row r="67" ht="12.75">
      <c r="H67" s="93"/>
    </row>
    <row r="68" ht="12.75">
      <c r="H68" s="93"/>
    </row>
    <row r="69" ht="12.75">
      <c r="H69" s="93"/>
    </row>
    <row r="70" ht="12.75">
      <c r="H70" s="93"/>
    </row>
    <row r="71" ht="12.75">
      <c r="H71" s="93"/>
    </row>
    <row r="72" ht="12.75">
      <c r="H72" s="93"/>
    </row>
    <row r="73" ht="12.75">
      <c r="H73" s="93"/>
    </row>
    <row r="74" ht="12.75">
      <c r="H74" s="93"/>
    </row>
    <row r="75" ht="12.75">
      <c r="H75" s="93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38">
      <selection activeCell="H80" sqref="H80"/>
    </sheetView>
  </sheetViews>
  <sheetFormatPr defaultColWidth="9.140625" defaultRowHeight="12.75"/>
  <cols>
    <col min="1" max="1" width="30.8515625" style="0" customWidth="1"/>
    <col min="2" max="2" width="1.421875" style="0" hidden="1" customWidth="1"/>
    <col min="3" max="3" width="8.8515625" style="0" bestFit="1" customWidth="1"/>
    <col min="4" max="4" width="7.28125" style="0" bestFit="1" customWidth="1"/>
    <col min="5" max="5" width="8.8515625" style="0" bestFit="1" customWidth="1"/>
    <col min="6" max="6" width="7.28125" style="0" bestFit="1" customWidth="1"/>
    <col min="7" max="7" width="9.28125" style="0" bestFit="1" customWidth="1"/>
    <col min="8" max="8" width="8.00390625" style="0" customWidth="1"/>
    <col min="9" max="9" width="7.28125" style="0" bestFit="1" customWidth="1"/>
    <col min="10" max="10" width="9.28125" style="0" bestFit="1" customWidth="1"/>
  </cols>
  <sheetData>
    <row r="1" spans="1:10" ht="16.5" thickBot="1">
      <c r="A1" s="267" t="s">
        <v>110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ht="15.75">
      <c r="A2" s="214"/>
      <c r="B2" s="7"/>
      <c r="C2" s="183">
        <v>2011</v>
      </c>
      <c r="D2" s="184" t="s">
        <v>63</v>
      </c>
      <c r="E2" s="185">
        <v>2012</v>
      </c>
      <c r="F2" s="184" t="s">
        <v>63</v>
      </c>
      <c r="G2" s="185" t="s">
        <v>108</v>
      </c>
      <c r="H2" s="185">
        <v>2013</v>
      </c>
      <c r="I2" s="184" t="s">
        <v>63</v>
      </c>
      <c r="J2" s="186" t="s">
        <v>108</v>
      </c>
    </row>
    <row r="3" spans="1:10" ht="20.25">
      <c r="A3" s="215" t="s">
        <v>120</v>
      </c>
      <c r="B3" s="4"/>
      <c r="C3" s="183" t="s">
        <v>101</v>
      </c>
      <c r="D3" s="184" t="s">
        <v>93</v>
      </c>
      <c r="E3" s="185" t="s">
        <v>99</v>
      </c>
      <c r="F3" s="184" t="s">
        <v>93</v>
      </c>
      <c r="G3" s="185" t="s">
        <v>109</v>
      </c>
      <c r="H3" s="185" t="s">
        <v>98</v>
      </c>
      <c r="I3" s="184" t="s">
        <v>93</v>
      </c>
      <c r="J3" s="186" t="s">
        <v>109</v>
      </c>
    </row>
    <row r="4" spans="1:10" ht="13.5" thickBot="1">
      <c r="A4" s="216"/>
      <c r="C4" s="187"/>
      <c r="D4" s="188" t="s">
        <v>96</v>
      </c>
      <c r="E4" s="189" t="s">
        <v>100</v>
      </c>
      <c r="F4" s="188" t="s">
        <v>96</v>
      </c>
      <c r="G4" s="189" t="s">
        <v>63</v>
      </c>
      <c r="H4" s="189" t="s">
        <v>97</v>
      </c>
      <c r="I4" s="188" t="s">
        <v>96</v>
      </c>
      <c r="J4" s="190" t="s">
        <v>63</v>
      </c>
    </row>
    <row r="5" spans="1:10" ht="12.75">
      <c r="A5" s="39" t="s">
        <v>92</v>
      </c>
      <c r="B5" s="86"/>
      <c r="C5" s="260">
        <v>380464</v>
      </c>
      <c r="D5" s="87"/>
      <c r="E5" s="105">
        <v>262973</v>
      </c>
      <c r="F5" s="87"/>
      <c r="G5" s="121">
        <f>E5/C5-1</f>
        <v>-0.30880976912401703</v>
      </c>
      <c r="H5" s="105">
        <v>262049</v>
      </c>
      <c r="I5" s="87"/>
      <c r="J5" s="101">
        <f>H5/E5-1</f>
        <v>-0.003513668703631123</v>
      </c>
    </row>
    <row r="6" spans="1:10" ht="12.75">
      <c r="A6" s="53" t="s">
        <v>135</v>
      </c>
      <c r="B6" s="87"/>
      <c r="C6" s="105">
        <v>117624.8</v>
      </c>
      <c r="D6" s="87"/>
      <c r="E6" s="105">
        <v>6918</v>
      </c>
      <c r="F6" s="87"/>
      <c r="G6" s="121">
        <f>E6/C6-1</f>
        <v>-0.9411858723670519</v>
      </c>
      <c r="H6" s="105">
        <v>0</v>
      </c>
      <c r="I6" s="87"/>
      <c r="J6" s="101">
        <f>H6/E6-1</f>
        <v>-1</v>
      </c>
    </row>
    <row r="7" spans="1:10" ht="13.5" thickBot="1">
      <c r="A7" s="39" t="s">
        <v>89</v>
      </c>
      <c r="B7" s="4"/>
      <c r="C7" s="105">
        <v>13106.8</v>
      </c>
      <c r="D7" s="87"/>
      <c r="E7" s="105">
        <v>12304</v>
      </c>
      <c r="F7" s="87"/>
      <c r="G7" s="121">
        <f>E7/C7-1</f>
        <v>-0.06125064851832629</v>
      </c>
      <c r="H7" s="105">
        <v>12304</v>
      </c>
      <c r="I7" s="87"/>
      <c r="J7" s="101">
        <f>H7/E7-1</f>
        <v>0</v>
      </c>
    </row>
    <row r="8" spans="1:10" ht="13.5" thickBot="1">
      <c r="A8" s="201" t="s">
        <v>90</v>
      </c>
      <c r="B8" s="202"/>
      <c r="C8" s="204">
        <f>C5-C6-C7</f>
        <v>249732.40000000002</v>
      </c>
      <c r="D8" s="206"/>
      <c r="E8" s="204">
        <f>E5-E6-E7</f>
        <v>243751</v>
      </c>
      <c r="F8" s="206"/>
      <c r="G8" s="210">
        <f>E8/C8-1</f>
        <v>-0.023951237404517878</v>
      </c>
      <c r="H8" s="204">
        <f>H5-H6-H7</f>
        <v>249745</v>
      </c>
      <c r="I8" s="206"/>
      <c r="J8" s="211">
        <f>H8/E8-1</f>
        <v>0.024590668345976008</v>
      </c>
    </row>
    <row r="9" spans="1:10" ht="6" customHeight="1">
      <c r="A9" s="151"/>
      <c r="B9" s="5"/>
      <c r="C9" s="153"/>
      <c r="D9" s="152"/>
      <c r="E9" s="153"/>
      <c r="F9" s="152"/>
      <c r="G9" s="152"/>
      <c r="H9" s="153"/>
      <c r="I9" s="152"/>
      <c r="J9" s="4"/>
    </row>
    <row r="10" spans="1:10" ht="12.75">
      <c r="A10" s="199" t="s">
        <v>105</v>
      </c>
      <c r="B10" s="157"/>
      <c r="C10" s="160"/>
      <c r="D10" s="158"/>
      <c r="E10" s="160"/>
      <c r="F10" s="158"/>
      <c r="G10" s="174"/>
      <c r="H10" s="160"/>
      <c r="I10" s="159"/>
      <c r="J10" s="170"/>
    </row>
    <row r="11" spans="1:10" ht="12.75">
      <c r="A11" s="38" t="s">
        <v>0</v>
      </c>
      <c r="B11" s="5"/>
      <c r="C11" s="161">
        <v>116745</v>
      </c>
      <c r="D11" s="164">
        <f>C11/C8</f>
        <v>0.4674803910105376</v>
      </c>
      <c r="E11" s="161">
        <v>118490</v>
      </c>
      <c r="F11" s="164">
        <f>E11/E8</f>
        <v>0.48611082621199503</v>
      </c>
      <c r="G11" s="172">
        <f>E11/C11-1</f>
        <v>0.01494710694248158</v>
      </c>
      <c r="H11" s="161">
        <v>137339</v>
      </c>
      <c r="I11" s="167">
        <f>H11/H8</f>
        <v>0.5499169152535587</v>
      </c>
      <c r="J11" s="101">
        <f>H11/E11-1</f>
        <v>0.1590767153346273</v>
      </c>
    </row>
    <row r="12" spans="1:10" ht="12.75">
      <c r="A12" s="39" t="s">
        <v>1</v>
      </c>
      <c r="B12" s="5"/>
      <c r="C12" s="161">
        <v>6486.6</v>
      </c>
      <c r="D12" s="164">
        <f>C12/C8</f>
        <v>0.025974202786662844</v>
      </c>
      <c r="E12" s="161">
        <v>6220</v>
      </c>
      <c r="F12" s="164">
        <f>E12/E8</f>
        <v>0.02551784402935783</v>
      </c>
      <c r="G12" s="172">
        <f aca="true" t="shared" si="0" ref="G12:G28">E12/C12-1</f>
        <v>-0.04110011408133696</v>
      </c>
      <c r="H12" s="161">
        <v>7974</v>
      </c>
      <c r="I12" s="167">
        <f>H12/H8</f>
        <v>0.03192856713848125</v>
      </c>
      <c r="J12" s="101">
        <f aca="true" t="shared" si="1" ref="J12:J28">H12/E12-1</f>
        <v>0.2819935691318327</v>
      </c>
    </row>
    <row r="13" spans="1:10" ht="12.75">
      <c r="A13" s="39" t="s">
        <v>2</v>
      </c>
      <c r="B13" s="5"/>
      <c r="C13" s="161">
        <v>18715.9</v>
      </c>
      <c r="D13" s="164">
        <f>C13/C8</f>
        <v>0.07494381986478327</v>
      </c>
      <c r="E13" s="161">
        <v>17331</v>
      </c>
      <c r="F13" s="164">
        <f>E13/E8</f>
        <v>0.07110124676411583</v>
      </c>
      <c r="G13" s="172">
        <f t="shared" si="0"/>
        <v>-0.0739959072232701</v>
      </c>
      <c r="H13" s="161">
        <v>16268</v>
      </c>
      <c r="I13" s="167">
        <f>H13/H8</f>
        <v>0.06513844121003423</v>
      </c>
      <c r="J13" s="101">
        <f t="shared" si="1"/>
        <v>-0.06133517973573366</v>
      </c>
    </row>
    <row r="14" spans="1:10" ht="12.75">
      <c r="A14" s="39" t="s">
        <v>12</v>
      </c>
      <c r="B14" s="5"/>
      <c r="C14" s="161">
        <v>1679.3</v>
      </c>
      <c r="D14" s="164">
        <f>C14/C8</f>
        <v>0.006724397795400195</v>
      </c>
      <c r="E14" s="161">
        <v>4337</v>
      </c>
      <c r="F14" s="164">
        <f>E14/E8</f>
        <v>0.017792747516933265</v>
      </c>
      <c r="G14" s="172">
        <f t="shared" si="0"/>
        <v>1.5826237122610611</v>
      </c>
      <c r="H14" s="161">
        <v>2858</v>
      </c>
      <c r="I14" s="167">
        <f>H14/H8</f>
        <v>0.011443672545996916</v>
      </c>
      <c r="J14" s="101">
        <f t="shared" si="1"/>
        <v>-0.3410191376527554</v>
      </c>
    </row>
    <row r="15" spans="1:10" ht="12.75">
      <c r="A15" s="44" t="s">
        <v>4</v>
      </c>
      <c r="B15" s="150"/>
      <c r="C15" s="162">
        <f>SUM(C11:C14)</f>
        <v>143626.8</v>
      </c>
      <c r="D15" s="166">
        <f>C15/C8</f>
        <v>0.5751228114573839</v>
      </c>
      <c r="E15" s="162">
        <f>SUM(E11:E14)</f>
        <v>146378</v>
      </c>
      <c r="F15" s="166">
        <f>E15/E8</f>
        <v>0.600522664522402</v>
      </c>
      <c r="G15" s="173">
        <f t="shared" si="0"/>
        <v>0.019155199447457028</v>
      </c>
      <c r="H15" s="162">
        <f>SUM(H11:H14)</f>
        <v>164439</v>
      </c>
      <c r="I15" s="168">
        <f>H15/H8</f>
        <v>0.658427596148071</v>
      </c>
      <c r="J15" s="102">
        <f t="shared" si="1"/>
        <v>0.12338602795502052</v>
      </c>
    </row>
    <row r="16" spans="1:10" ht="3.75" customHeight="1">
      <c r="A16" s="41"/>
      <c r="B16" s="5"/>
      <c r="C16" s="156"/>
      <c r="D16" s="164"/>
      <c r="E16" s="156"/>
      <c r="F16" s="164"/>
      <c r="G16" s="164"/>
      <c r="H16" s="156"/>
      <c r="I16" s="164"/>
      <c r="J16" s="101"/>
    </row>
    <row r="17" spans="1:10" ht="12.75">
      <c r="A17" s="199" t="s">
        <v>106</v>
      </c>
      <c r="B17" s="157"/>
      <c r="C17" s="163"/>
      <c r="D17" s="165"/>
      <c r="E17" s="163"/>
      <c r="F17" s="165"/>
      <c r="G17" s="171"/>
      <c r="H17" s="163"/>
      <c r="I17" s="169"/>
      <c r="J17" s="100"/>
    </row>
    <row r="18" spans="1:10" ht="12.75">
      <c r="A18" s="38" t="s">
        <v>59</v>
      </c>
      <c r="B18" s="5"/>
      <c r="C18" s="161">
        <v>40989.6</v>
      </c>
      <c r="D18" s="164">
        <f>C18/C8</f>
        <v>0.16413408912900365</v>
      </c>
      <c r="E18" s="161">
        <v>35858</v>
      </c>
      <c r="F18" s="164">
        <f>E18/E8</f>
        <v>0.1471091400650664</v>
      </c>
      <c r="G18" s="172">
        <f t="shared" si="0"/>
        <v>-0.12519273181489932</v>
      </c>
      <c r="H18" s="161">
        <v>32765</v>
      </c>
      <c r="I18" s="167">
        <f>H18/H8</f>
        <v>0.13119381769404792</v>
      </c>
      <c r="J18" s="101">
        <f t="shared" si="1"/>
        <v>-0.0862569022254448</v>
      </c>
    </row>
    <row r="19" spans="1:10" ht="12.75">
      <c r="A19" s="39" t="s">
        <v>60</v>
      </c>
      <c r="B19" s="5"/>
      <c r="C19" s="161">
        <v>6665.8</v>
      </c>
      <c r="D19" s="164">
        <f>C19/C8</f>
        <v>0.026691770871540895</v>
      </c>
      <c r="E19" s="161">
        <v>6675</v>
      </c>
      <c r="F19" s="164">
        <f>E19/E8</f>
        <v>0.027384503037936256</v>
      </c>
      <c r="G19" s="172">
        <f t="shared" si="0"/>
        <v>0.001380179423325023</v>
      </c>
      <c r="H19" s="161">
        <v>5758</v>
      </c>
      <c r="I19" s="167">
        <f>H19/H8</f>
        <v>0.0230555166269595</v>
      </c>
      <c r="J19" s="101">
        <f t="shared" si="1"/>
        <v>-0.1373782771535581</v>
      </c>
    </row>
    <row r="20" spans="1:10" ht="12.75">
      <c r="A20" s="39" t="s">
        <v>57</v>
      </c>
      <c r="B20" s="5"/>
      <c r="C20" s="161">
        <v>3076.4</v>
      </c>
      <c r="D20" s="164">
        <f>C20/C8</f>
        <v>0.012318786028564975</v>
      </c>
      <c r="E20" s="161">
        <v>3758</v>
      </c>
      <c r="F20" s="164">
        <f>E20/E8</f>
        <v>0.01541737264667632</v>
      </c>
      <c r="G20" s="172">
        <f t="shared" si="0"/>
        <v>0.22155766480301642</v>
      </c>
      <c r="H20" s="161">
        <v>3382</v>
      </c>
      <c r="I20" s="167">
        <f>H20/H8</f>
        <v>0.01354181264890188</v>
      </c>
      <c r="J20" s="101">
        <f t="shared" si="1"/>
        <v>-0.10005321979776471</v>
      </c>
    </row>
    <row r="21" spans="1:10" ht="12.75">
      <c r="A21" s="53" t="s">
        <v>65</v>
      </c>
      <c r="B21" s="5"/>
      <c r="C21" s="161">
        <v>9672.9</v>
      </c>
      <c r="D21" s="164">
        <f>C21/C8</f>
        <v>0.038733059867281934</v>
      </c>
      <c r="E21" s="161">
        <v>8010</v>
      </c>
      <c r="F21" s="164">
        <f>E21/E8</f>
        <v>0.03286140364552351</v>
      </c>
      <c r="G21" s="172">
        <f t="shared" si="0"/>
        <v>-0.17191328350339607</v>
      </c>
      <c r="H21" s="161">
        <v>7666</v>
      </c>
      <c r="I21" s="167">
        <f>H21/H8</f>
        <v>0.03069530921539971</v>
      </c>
      <c r="J21" s="101">
        <f t="shared" si="1"/>
        <v>-0.04294631710362051</v>
      </c>
    </row>
    <row r="22" spans="1:10" ht="12.75">
      <c r="A22" s="39" t="s">
        <v>11</v>
      </c>
      <c r="B22" s="5"/>
      <c r="C22" s="161">
        <v>1554.2</v>
      </c>
      <c r="D22" s="164">
        <f>C22/C8</f>
        <v>0.006223461593289457</v>
      </c>
      <c r="E22" s="161">
        <v>3426</v>
      </c>
      <c r="F22" s="164">
        <f>E22/E8</f>
        <v>0.014055326952504811</v>
      </c>
      <c r="G22" s="172">
        <f t="shared" si="0"/>
        <v>1.2043495045682664</v>
      </c>
      <c r="H22" s="161">
        <v>2417</v>
      </c>
      <c r="I22" s="167">
        <f>H22/H8</f>
        <v>0.009677871428857435</v>
      </c>
      <c r="J22" s="101">
        <f t="shared" si="1"/>
        <v>-0.29451255107997665</v>
      </c>
    </row>
    <row r="23" spans="1:10" ht="12.75">
      <c r="A23" s="44" t="s">
        <v>4</v>
      </c>
      <c r="B23" s="150"/>
      <c r="C23" s="162">
        <f>SUM(C18:C22)</f>
        <v>61958.9</v>
      </c>
      <c r="D23" s="166">
        <f>C23/C8</f>
        <v>0.24810116748968095</v>
      </c>
      <c r="E23" s="162">
        <f>SUM(E18:E22)</f>
        <v>57727</v>
      </c>
      <c r="F23" s="166">
        <f>E23/E8</f>
        <v>0.23682774634770729</v>
      </c>
      <c r="G23" s="173">
        <f t="shared" si="0"/>
        <v>-0.06830172904941822</v>
      </c>
      <c r="H23" s="162">
        <f>SUM(H18:H22)</f>
        <v>51988</v>
      </c>
      <c r="I23" s="168">
        <f>H23/H8</f>
        <v>0.20816432761416645</v>
      </c>
      <c r="J23" s="102">
        <f t="shared" si="1"/>
        <v>-0.09941621771441445</v>
      </c>
    </row>
    <row r="24" spans="1:10" ht="4.5" customHeight="1">
      <c r="A24" s="41"/>
      <c r="B24" s="5"/>
      <c r="C24" s="156"/>
      <c r="D24" s="164"/>
      <c r="E24" s="156"/>
      <c r="F24" s="164"/>
      <c r="G24" s="164"/>
      <c r="H24" s="156"/>
      <c r="I24" s="164"/>
      <c r="J24" s="101"/>
    </row>
    <row r="25" spans="1:10" ht="12.75">
      <c r="A25" s="200" t="s">
        <v>107</v>
      </c>
      <c r="B25" s="157"/>
      <c r="C25" s="163"/>
      <c r="D25" s="165"/>
      <c r="E25" s="163"/>
      <c r="F25" s="165"/>
      <c r="G25" s="171"/>
      <c r="H25" s="163"/>
      <c r="I25" s="169"/>
      <c r="J25" s="100"/>
    </row>
    <row r="26" spans="1:10" ht="12.75">
      <c r="A26" s="39" t="s">
        <v>76</v>
      </c>
      <c r="B26" s="5"/>
      <c r="C26" s="161">
        <v>44146.9</v>
      </c>
      <c r="D26" s="164">
        <f>C26/C8</f>
        <v>0.17677682191017263</v>
      </c>
      <c r="E26" s="161">
        <v>39646</v>
      </c>
      <c r="F26" s="164">
        <f>E26/E8</f>
        <v>0.16264958912989075</v>
      </c>
      <c r="G26" s="172">
        <f t="shared" si="0"/>
        <v>-0.10195279849774275</v>
      </c>
      <c r="H26" s="161">
        <v>33318</v>
      </c>
      <c r="I26" s="167">
        <f>H26/H8</f>
        <v>0.13340807623776252</v>
      </c>
      <c r="J26" s="121">
        <f t="shared" si="1"/>
        <v>-0.15961257125561212</v>
      </c>
    </row>
    <row r="27" spans="1:10" ht="12.75">
      <c r="A27" s="39" t="s">
        <v>58</v>
      </c>
      <c r="B27" s="5"/>
      <c r="C27" s="161">
        <v>0</v>
      </c>
      <c r="D27" s="164">
        <f>C27/C8</f>
        <v>0</v>
      </c>
      <c r="E27" s="161">
        <v>0</v>
      </c>
      <c r="F27" s="164">
        <f>E27/E8</f>
        <v>0</v>
      </c>
      <c r="G27" s="172">
        <v>0</v>
      </c>
      <c r="H27" s="161">
        <v>0</v>
      </c>
      <c r="I27" s="167">
        <f>H27/H8</f>
        <v>0</v>
      </c>
      <c r="J27" s="121">
        <v>0</v>
      </c>
    </row>
    <row r="28" spans="1:10" ht="12.75">
      <c r="A28" s="44" t="s">
        <v>4</v>
      </c>
      <c r="B28" s="150"/>
      <c r="C28" s="162">
        <f>SUM(C26:C27)</f>
        <v>44146.9</v>
      </c>
      <c r="D28" s="166">
        <f>C28/C8</f>
        <v>0.17677682191017263</v>
      </c>
      <c r="E28" s="162">
        <f>SUM(E26:E27)</f>
        <v>39646</v>
      </c>
      <c r="F28" s="166">
        <f>E28/E8</f>
        <v>0.16264958912989075</v>
      </c>
      <c r="G28" s="173">
        <f t="shared" si="0"/>
        <v>-0.10195279849774275</v>
      </c>
      <c r="H28" s="162">
        <f>SUM(H26:H27)</f>
        <v>33318</v>
      </c>
      <c r="I28" s="168">
        <f>H28/H8</f>
        <v>0.13340807623776252</v>
      </c>
      <c r="J28" s="125">
        <f t="shared" si="1"/>
        <v>-0.15961257125561212</v>
      </c>
    </row>
    <row r="29" spans="1:10" ht="13.5" thickBot="1">
      <c r="A29" s="151"/>
      <c r="B29" s="5"/>
      <c r="C29" s="154"/>
      <c r="D29" s="155"/>
      <c r="E29" s="156"/>
      <c r="F29" s="155"/>
      <c r="G29" s="155"/>
      <c r="H29" s="156"/>
      <c r="I29" s="155"/>
      <c r="J29" s="4"/>
    </row>
    <row r="30" spans="1:10" ht="12.75">
      <c r="A30" s="217"/>
      <c r="B30" s="5"/>
      <c r="C30" s="191">
        <v>2011</v>
      </c>
      <c r="D30" s="192" t="s">
        <v>63</v>
      </c>
      <c r="E30" s="192">
        <v>2012</v>
      </c>
      <c r="F30" s="192" t="s">
        <v>63</v>
      </c>
      <c r="G30" s="192" t="s">
        <v>108</v>
      </c>
      <c r="H30" s="192">
        <v>2013</v>
      </c>
      <c r="I30" s="193" t="s">
        <v>63</v>
      </c>
      <c r="J30" s="194" t="s">
        <v>108</v>
      </c>
    </row>
    <row r="31" spans="1:10" ht="20.25">
      <c r="A31" s="215" t="s">
        <v>121</v>
      </c>
      <c r="B31" s="5"/>
      <c r="C31" s="195" t="s">
        <v>101</v>
      </c>
      <c r="D31" s="185" t="s">
        <v>93</v>
      </c>
      <c r="E31" s="185" t="s">
        <v>99</v>
      </c>
      <c r="F31" s="185" t="s">
        <v>93</v>
      </c>
      <c r="G31" s="185" t="s">
        <v>109</v>
      </c>
      <c r="H31" s="185" t="s">
        <v>98</v>
      </c>
      <c r="I31" s="196" t="s">
        <v>93</v>
      </c>
      <c r="J31" s="186" t="s">
        <v>109</v>
      </c>
    </row>
    <row r="32" spans="1:10" ht="12.75" customHeight="1" thickBot="1">
      <c r="A32" s="218"/>
      <c r="B32" s="6"/>
      <c r="C32" s="197"/>
      <c r="D32" s="189" t="s">
        <v>94</v>
      </c>
      <c r="E32" s="189" t="s">
        <v>100</v>
      </c>
      <c r="F32" s="189" t="s">
        <v>94</v>
      </c>
      <c r="G32" s="189" t="s">
        <v>63</v>
      </c>
      <c r="H32" s="189" t="s">
        <v>97</v>
      </c>
      <c r="I32" s="198" t="s">
        <v>94</v>
      </c>
      <c r="J32" s="190" t="s">
        <v>63</v>
      </c>
    </row>
    <row r="33" spans="1:10" ht="12.75">
      <c r="A33" s="53" t="s">
        <v>111</v>
      </c>
      <c r="B33" s="66"/>
      <c r="C33" s="260">
        <v>364402.7</v>
      </c>
      <c r="D33" s="91"/>
      <c r="E33" s="105">
        <v>240316</v>
      </c>
      <c r="F33" s="91"/>
      <c r="G33" s="121">
        <f>E33/C33-1</f>
        <v>-0.3405208029468497</v>
      </c>
      <c r="H33" s="105">
        <v>221495</v>
      </c>
      <c r="I33" s="175"/>
      <c r="J33" s="121">
        <f>H33/E33-1</f>
        <v>-0.0783177150085721</v>
      </c>
    </row>
    <row r="34" spans="1:10" ht="12.75">
      <c r="A34" s="53" t="s">
        <v>130</v>
      </c>
      <c r="B34" s="87"/>
      <c r="C34" s="105">
        <v>111221</v>
      </c>
      <c r="D34" s="124"/>
      <c r="E34" s="105">
        <v>0</v>
      </c>
      <c r="F34" s="124"/>
      <c r="G34" s="121"/>
      <c r="H34" s="105">
        <v>0</v>
      </c>
      <c r="I34" s="176"/>
      <c r="J34" s="121"/>
    </row>
    <row r="35" spans="1:10" ht="12.75">
      <c r="A35" s="53" t="s">
        <v>112</v>
      </c>
      <c r="B35" s="87"/>
      <c r="C35" s="105">
        <v>2410.1</v>
      </c>
      <c r="D35" s="124"/>
      <c r="E35" s="105">
        <v>2276</v>
      </c>
      <c r="F35" s="124"/>
      <c r="G35" s="121">
        <v>0</v>
      </c>
      <c r="H35" s="105">
        <v>0</v>
      </c>
      <c r="I35" s="176"/>
      <c r="J35" s="121">
        <v>0</v>
      </c>
    </row>
    <row r="36" spans="1:10" ht="13.5" thickBot="1">
      <c r="A36" s="53" t="s">
        <v>89</v>
      </c>
      <c r="B36" s="4"/>
      <c r="C36" s="105">
        <v>13106.8</v>
      </c>
      <c r="D36" s="124"/>
      <c r="E36" s="105">
        <v>12304</v>
      </c>
      <c r="F36" s="124"/>
      <c r="G36" s="121">
        <f>E36/C36-1</f>
        <v>-0.06125064851832629</v>
      </c>
      <c r="H36" s="105">
        <v>12304</v>
      </c>
      <c r="I36" s="176"/>
      <c r="J36" s="121">
        <f>H36/E36-1</f>
        <v>0</v>
      </c>
    </row>
    <row r="37" spans="1:10" ht="13.5" thickBot="1">
      <c r="A37" s="201" t="s">
        <v>91</v>
      </c>
      <c r="B37" s="202"/>
      <c r="C37" s="204">
        <f>C33-C34-C35-C36</f>
        <v>237664.80000000002</v>
      </c>
      <c r="D37" s="203"/>
      <c r="E37" s="204">
        <f>E33-E34-E35-E36</f>
        <v>225736</v>
      </c>
      <c r="F37" s="203"/>
      <c r="G37" s="210">
        <f>E37/C37-1</f>
        <v>-0.05019169856032535</v>
      </c>
      <c r="H37" s="204">
        <f>H33-H34-H35-H36</f>
        <v>209191</v>
      </c>
      <c r="I37" s="205"/>
      <c r="J37" s="211">
        <f>H37/E37-1</f>
        <v>-0.07329358188326185</v>
      </c>
    </row>
    <row r="38" spans="1:10" ht="5.25" customHeight="1">
      <c r="A38" s="6"/>
      <c r="B38" s="6"/>
      <c r="C38" s="108" t="s">
        <v>95</v>
      </c>
      <c r="D38" s="107"/>
      <c r="E38" s="108"/>
      <c r="F38" s="107"/>
      <c r="G38" s="107"/>
      <c r="H38" s="108"/>
      <c r="I38" s="107"/>
      <c r="J38" s="93"/>
    </row>
    <row r="39" spans="1:10" ht="12.75">
      <c r="A39" s="207" t="s">
        <v>83</v>
      </c>
      <c r="B39" s="61"/>
      <c r="C39" s="77">
        <v>68348.7</v>
      </c>
      <c r="D39" s="110">
        <f>C39/C37</f>
        <v>0.28758444666606076</v>
      </c>
      <c r="E39" s="77">
        <v>67575</v>
      </c>
      <c r="F39" s="130">
        <f>E39/E37</f>
        <v>0.2993541127688982</v>
      </c>
      <c r="G39" s="130">
        <f>E39/C39-1</f>
        <v>-0.011319893428843542</v>
      </c>
      <c r="H39" s="77">
        <v>67101</v>
      </c>
      <c r="I39" s="111">
        <f>H39/H37</f>
        <v>0.3207642776218862</v>
      </c>
      <c r="J39" s="104">
        <f>H39/E39-1</f>
        <v>-0.007014428412874585</v>
      </c>
    </row>
    <row r="40" spans="1:10" ht="3.75" customHeight="1">
      <c r="A40" s="55"/>
      <c r="C40" s="113"/>
      <c r="D40" s="112"/>
      <c r="E40" s="113"/>
      <c r="F40" s="114"/>
      <c r="G40" s="114"/>
      <c r="H40" s="113"/>
      <c r="I40" s="112"/>
      <c r="J40" s="93"/>
    </row>
    <row r="41" spans="1:10" ht="12.75">
      <c r="A41" s="207" t="s">
        <v>102</v>
      </c>
      <c r="B41" s="61"/>
      <c r="C41" s="77">
        <v>11117.2</v>
      </c>
      <c r="D41" s="110">
        <f>C41/C37</f>
        <v>0.04677680497911344</v>
      </c>
      <c r="E41" s="77">
        <v>10966</v>
      </c>
      <c r="F41" s="130">
        <f>E41/E37</f>
        <v>0.04857887089343304</v>
      </c>
      <c r="G41" s="130">
        <f>E41/C41-1</f>
        <v>-0.01360054690029866</v>
      </c>
      <c r="H41" s="77">
        <v>10872</v>
      </c>
      <c r="I41" s="111">
        <f>H41/H37</f>
        <v>0.05197164313952321</v>
      </c>
      <c r="J41" s="104">
        <f>H41/E41-1</f>
        <v>-0.008571949662593448</v>
      </c>
    </row>
    <row r="42" spans="1:9" ht="7.5" customHeight="1">
      <c r="A42" s="55"/>
      <c r="C42" s="113"/>
      <c r="D42" s="114"/>
      <c r="E42" s="113"/>
      <c r="F42" s="112"/>
      <c r="G42" s="112"/>
      <c r="H42" s="113"/>
      <c r="I42" s="112"/>
    </row>
    <row r="43" spans="1:10" ht="12.75">
      <c r="A43" s="208" t="s">
        <v>116</v>
      </c>
      <c r="B43" s="86"/>
      <c r="C43" s="117"/>
      <c r="D43" s="115"/>
      <c r="E43" s="117"/>
      <c r="F43" s="118"/>
      <c r="G43" s="118"/>
      <c r="H43" s="117"/>
      <c r="I43" s="120"/>
      <c r="J43" s="170"/>
    </row>
    <row r="44" spans="1:10" ht="12.75">
      <c r="A44" s="52" t="s">
        <v>85</v>
      </c>
      <c r="B44" s="4"/>
      <c r="C44" s="105">
        <v>20445</v>
      </c>
      <c r="D44" s="121">
        <f>C44/C37</f>
        <v>0.0860245185656437</v>
      </c>
      <c r="E44" s="105">
        <v>22478</v>
      </c>
      <c r="F44" s="121">
        <f>E44/E37</f>
        <v>0.09957649643831733</v>
      </c>
      <c r="G44" s="121">
        <f>E44/C44-1</f>
        <v>0.09943751528491074</v>
      </c>
      <c r="H44" s="105">
        <v>19930</v>
      </c>
      <c r="I44" s="123">
        <f>H44/H37</f>
        <v>0.09527178511503841</v>
      </c>
      <c r="J44" s="121">
        <f>H44/E44-1</f>
        <v>-0.1133552807189252</v>
      </c>
    </row>
    <row r="45" spans="1:10" ht="12.75">
      <c r="A45" s="52" t="s">
        <v>86</v>
      </c>
      <c r="B45" s="4"/>
      <c r="C45" s="105">
        <v>7439.2</v>
      </c>
      <c r="D45" s="121">
        <f>C45/C37</f>
        <v>0.03130122761132485</v>
      </c>
      <c r="E45" s="105">
        <v>7290</v>
      </c>
      <c r="F45" s="121">
        <f>E45/E37</f>
        <v>0.032294361555090904</v>
      </c>
      <c r="G45" s="121">
        <f>E45/C45-1</f>
        <v>-0.020055919991396887</v>
      </c>
      <c r="H45" s="105">
        <v>6607</v>
      </c>
      <c r="I45" s="123">
        <f>H45/H37</f>
        <v>0.03158357673131253</v>
      </c>
      <c r="J45" s="121">
        <f aca="true" t="shared" si="2" ref="J45:J80">H45/E45-1</f>
        <v>-0.09368998628257885</v>
      </c>
    </row>
    <row r="46" spans="1:10" ht="12.75">
      <c r="A46" s="52" t="s">
        <v>87</v>
      </c>
      <c r="B46" s="4"/>
      <c r="C46" s="105">
        <v>1111.3</v>
      </c>
      <c r="D46" s="121">
        <f>C46/C37</f>
        <v>0.004675913303105886</v>
      </c>
      <c r="E46" s="105">
        <v>335</v>
      </c>
      <c r="F46" s="121">
        <f>E46/E37</f>
        <v>0.0014840344473189921</v>
      </c>
      <c r="G46" s="121">
        <f>E46/C46-1</f>
        <v>-0.6985512462881309</v>
      </c>
      <c r="H46" s="105">
        <v>0</v>
      </c>
      <c r="I46" s="123">
        <f>H46/H37</f>
        <v>0</v>
      </c>
      <c r="J46" s="121"/>
    </row>
    <row r="47" spans="1:10" ht="12.75">
      <c r="A47" s="89" t="s">
        <v>4</v>
      </c>
      <c r="B47" s="90"/>
      <c r="C47" s="106">
        <f>SUM(C44:C46)</f>
        <v>28995.5</v>
      </c>
      <c r="D47" s="125">
        <f>C47/C37</f>
        <v>0.12200165948007445</v>
      </c>
      <c r="E47" s="106">
        <f>SUM(E44:E46)</f>
        <v>30103</v>
      </c>
      <c r="F47" s="125">
        <f>E47/E37</f>
        <v>0.1333548924407272</v>
      </c>
      <c r="G47" s="178">
        <f>E47/C47-1</f>
        <v>0.03819558207308038</v>
      </c>
      <c r="H47" s="106">
        <f>SUM(H44:H46)</f>
        <v>26537</v>
      </c>
      <c r="I47" s="127">
        <f>H47/H37</f>
        <v>0.12685536184635093</v>
      </c>
      <c r="J47" s="125">
        <f t="shared" si="2"/>
        <v>-0.11845995415739297</v>
      </c>
    </row>
    <row r="48" spans="1:10" ht="3" customHeight="1">
      <c r="A48" s="54"/>
      <c r="B48" s="177"/>
      <c r="C48" s="181"/>
      <c r="D48" s="180"/>
      <c r="E48" s="181"/>
      <c r="F48" s="182"/>
      <c r="G48" s="182"/>
      <c r="H48" s="181"/>
      <c r="I48" s="180"/>
      <c r="J48" s="182"/>
    </row>
    <row r="49" spans="1:10" ht="12.75">
      <c r="A49" s="208" t="s">
        <v>134</v>
      </c>
      <c r="B49" s="86"/>
      <c r="C49" s="117"/>
      <c r="D49" s="119"/>
      <c r="E49" s="117"/>
      <c r="F49" s="116"/>
      <c r="G49" s="115"/>
      <c r="H49" s="117"/>
      <c r="I49" s="120"/>
      <c r="J49" s="115"/>
    </row>
    <row r="50" spans="1:10" ht="12.75">
      <c r="A50" s="52" t="s">
        <v>117</v>
      </c>
      <c r="B50" s="4"/>
      <c r="C50" s="105">
        <v>5267.5</v>
      </c>
      <c r="D50" s="122">
        <f>C50/C37</f>
        <v>0.022163568185107764</v>
      </c>
      <c r="E50" s="105">
        <v>4633</v>
      </c>
      <c r="F50" s="122">
        <f>E50/E37</f>
        <v>0.020523974908742956</v>
      </c>
      <c r="G50" s="121">
        <f>E50/C50-1</f>
        <v>-0.12045562411010913</v>
      </c>
      <c r="H50" s="105">
        <v>4225</v>
      </c>
      <c r="I50" s="123">
        <f>H50/H37</f>
        <v>0.02019685359312781</v>
      </c>
      <c r="J50" s="121">
        <f t="shared" si="2"/>
        <v>-0.08806388948845245</v>
      </c>
    </row>
    <row r="51" spans="1:10" ht="12.75">
      <c r="A51" s="52" t="s">
        <v>41</v>
      </c>
      <c r="B51" s="4"/>
      <c r="C51" s="105">
        <v>1670</v>
      </c>
      <c r="D51" s="122">
        <f>C51/C37</f>
        <v>0.0070267031550317926</v>
      </c>
      <c r="E51" s="105">
        <v>1950</v>
      </c>
      <c r="F51" s="122">
        <f>E51/E37</f>
        <v>0.00863840946946876</v>
      </c>
      <c r="G51" s="121">
        <f>E51/C51-1</f>
        <v>0.16766467065868262</v>
      </c>
      <c r="H51" s="105">
        <v>1700</v>
      </c>
      <c r="I51" s="123">
        <f>H51/H37</f>
        <v>0.008126544641021841</v>
      </c>
      <c r="J51" s="121">
        <f t="shared" si="2"/>
        <v>-0.1282051282051282</v>
      </c>
    </row>
    <row r="52" spans="1:10" ht="12.75">
      <c r="A52" s="52" t="s">
        <v>104</v>
      </c>
      <c r="B52" s="4"/>
      <c r="C52" s="105">
        <v>2599.8</v>
      </c>
      <c r="D52" s="122">
        <f>C52/C37</f>
        <v>0.010938935845779435</v>
      </c>
      <c r="E52" s="105">
        <v>2664</v>
      </c>
      <c r="F52" s="122">
        <f>E52/E37</f>
        <v>0.011801396321366552</v>
      </c>
      <c r="G52" s="121">
        <f>E52/C52-1</f>
        <v>0.02469420724671112</v>
      </c>
      <c r="H52" s="105">
        <v>2562</v>
      </c>
      <c r="I52" s="123">
        <f>H52/H37</f>
        <v>0.012247180806057622</v>
      </c>
      <c r="J52" s="121">
        <f t="shared" si="2"/>
        <v>-0.03828828828828834</v>
      </c>
    </row>
    <row r="53" spans="1:10" ht="12.75">
      <c r="A53" s="52" t="s">
        <v>154</v>
      </c>
      <c r="B53" s="4"/>
      <c r="C53" s="105">
        <v>1876.1</v>
      </c>
      <c r="D53" s="122">
        <f>C53/C37</f>
        <v>0.007893890891709667</v>
      </c>
      <c r="E53" s="105">
        <v>2034</v>
      </c>
      <c r="F53" s="122">
        <f>E53/E37</f>
        <v>0.00901052556969203</v>
      </c>
      <c r="G53" s="121">
        <f>E53/C53-1</f>
        <v>0.08416395714514158</v>
      </c>
      <c r="H53" s="105">
        <v>2722</v>
      </c>
      <c r="I53" s="123">
        <f>H53/H37</f>
        <v>0.01301203206638909</v>
      </c>
      <c r="J53" s="121">
        <f t="shared" si="2"/>
        <v>0.33824975417895775</v>
      </c>
    </row>
    <row r="54" spans="1:10" ht="12.75">
      <c r="A54" s="89" t="s">
        <v>4</v>
      </c>
      <c r="B54" s="90"/>
      <c r="C54" s="106">
        <f>SUM(C50:C53)</f>
        <v>11413.4</v>
      </c>
      <c r="D54" s="126">
        <f>C54/C37</f>
        <v>0.048023098077628654</v>
      </c>
      <c r="E54" s="106">
        <f>SUM(E50:E53)</f>
        <v>11281</v>
      </c>
      <c r="F54" s="126">
        <f>E54/E37</f>
        <v>0.0499743062692703</v>
      </c>
      <c r="G54" s="179">
        <f>E54/C54-1</f>
        <v>-0.011600399530376504</v>
      </c>
      <c r="H54" s="106">
        <f>SUM(H50:H53)</f>
        <v>11209</v>
      </c>
      <c r="I54" s="127">
        <f>H54/H37</f>
        <v>0.053582611106596366</v>
      </c>
      <c r="J54" s="125">
        <f t="shared" si="2"/>
        <v>-0.006382412906657198</v>
      </c>
    </row>
    <row r="55" spans="1:10" ht="2.25" customHeight="1">
      <c r="A55" s="54"/>
      <c r="B55" s="177"/>
      <c r="C55" s="181"/>
      <c r="D55" s="180"/>
      <c r="E55" s="181"/>
      <c r="F55" s="180"/>
      <c r="G55" s="180"/>
      <c r="H55" s="181"/>
      <c r="I55" s="180"/>
      <c r="J55" s="182"/>
    </row>
    <row r="56" spans="1:10" ht="12.75">
      <c r="A56" s="209" t="s">
        <v>128</v>
      </c>
      <c r="B56" s="4"/>
      <c r="C56" s="105"/>
      <c r="D56" s="128"/>
      <c r="E56" s="105"/>
      <c r="F56" s="128"/>
      <c r="G56" s="118"/>
      <c r="H56" s="105"/>
      <c r="I56" s="129"/>
      <c r="J56" s="115"/>
    </row>
    <row r="57" spans="1:10" ht="12.75">
      <c r="A57" s="52" t="s">
        <v>149</v>
      </c>
      <c r="B57" s="4"/>
      <c r="C57" s="105">
        <v>13187</v>
      </c>
      <c r="D57" s="122">
        <f>C57/C37</f>
        <v>0.0554857092846732</v>
      </c>
      <c r="E57" s="105">
        <v>13831</v>
      </c>
      <c r="F57" s="122">
        <f>E57/E37</f>
        <v>0.06127068788319098</v>
      </c>
      <c r="G57" s="121">
        <f>E57/C57-1</f>
        <v>0.048835974823689954</v>
      </c>
      <c r="H57" s="105">
        <v>12991</v>
      </c>
      <c r="I57" s="123">
        <f>H57/H37</f>
        <v>0.062101142018538086</v>
      </c>
      <c r="J57" s="121">
        <f t="shared" si="2"/>
        <v>-0.06073313570963779</v>
      </c>
    </row>
    <row r="58" spans="1:10" ht="12.75">
      <c r="A58" s="52" t="s">
        <v>48</v>
      </c>
      <c r="B58" s="4"/>
      <c r="C58" s="105">
        <v>5344.9</v>
      </c>
      <c r="D58" s="122">
        <f>C58/C37</f>
        <v>0.022489236942113428</v>
      </c>
      <c r="E58" s="105">
        <v>5012</v>
      </c>
      <c r="F58" s="122">
        <f>E58/E37</f>
        <v>0.022202927313321755</v>
      </c>
      <c r="G58" s="121">
        <f>E58/C58-1</f>
        <v>-0.062283672285730285</v>
      </c>
      <c r="H58" s="105">
        <v>4937</v>
      </c>
      <c r="I58" s="123">
        <f>H58/H37</f>
        <v>0.02360044170160284</v>
      </c>
      <c r="J58" s="121">
        <f t="shared" si="2"/>
        <v>-0.014964086193136494</v>
      </c>
    </row>
    <row r="59" spans="1:13" ht="12.75">
      <c r="A59" s="52" t="s">
        <v>124</v>
      </c>
      <c r="B59" s="4"/>
      <c r="C59" s="105">
        <v>491.5</v>
      </c>
      <c r="D59" s="122">
        <f>C59/C37</f>
        <v>0.00206803868305277</v>
      </c>
      <c r="E59" s="105">
        <v>254</v>
      </c>
      <c r="F59" s="122">
        <f>E59/E37</f>
        <v>0.0011252082078179822</v>
      </c>
      <c r="G59" s="121">
        <f>E59/C59-1</f>
        <v>-0.4832146490335707</v>
      </c>
      <c r="H59" s="105">
        <v>212</v>
      </c>
      <c r="I59" s="123">
        <f>H59/H37</f>
        <v>0.0010134279199391944</v>
      </c>
      <c r="J59" s="121">
        <f t="shared" si="2"/>
        <v>-0.16535433070866146</v>
      </c>
      <c r="M59" s="13"/>
    </row>
    <row r="60" spans="1:10" ht="12.75">
      <c r="A60" s="89" t="s">
        <v>4</v>
      </c>
      <c r="B60" s="90"/>
      <c r="C60" s="106">
        <f>SUM(C57:C59)</f>
        <v>19023.4</v>
      </c>
      <c r="D60" s="126">
        <f>C60/C37</f>
        <v>0.08004298490983941</v>
      </c>
      <c r="E60" s="106">
        <f>SUM(E57:E59)</f>
        <v>19097</v>
      </c>
      <c r="F60" s="126">
        <f>E60/E37</f>
        <v>0.08459882340433073</v>
      </c>
      <c r="G60" s="179">
        <f>E60/C60-1</f>
        <v>0.0038689193309291436</v>
      </c>
      <c r="H60" s="106">
        <f>SUM(H57:H59)</f>
        <v>18140</v>
      </c>
      <c r="I60" s="127">
        <f>H60/H37</f>
        <v>0.08671501164008012</v>
      </c>
      <c r="J60" s="125">
        <f t="shared" si="2"/>
        <v>-0.050112583128240074</v>
      </c>
    </row>
    <row r="61" spans="1:10" ht="3" customHeight="1">
      <c r="A61" s="54"/>
      <c r="B61" s="177"/>
      <c r="C61" s="181"/>
      <c r="D61" s="180"/>
      <c r="E61" s="181"/>
      <c r="F61" s="180"/>
      <c r="G61" s="180"/>
      <c r="H61" s="181"/>
      <c r="I61" s="180"/>
      <c r="J61" s="182"/>
    </row>
    <row r="62" spans="1:10" ht="12.75">
      <c r="A62" s="208" t="s">
        <v>141</v>
      </c>
      <c r="B62" s="86"/>
      <c r="C62" s="117"/>
      <c r="D62" s="119"/>
      <c r="E62" s="117"/>
      <c r="F62" s="119"/>
      <c r="G62" s="118"/>
      <c r="H62" s="117"/>
      <c r="I62" s="120"/>
      <c r="J62" s="115"/>
    </row>
    <row r="63" spans="1:10" ht="12.75">
      <c r="A63" s="52" t="s">
        <v>118</v>
      </c>
      <c r="B63" s="4"/>
      <c r="C63" s="105">
        <v>7004</v>
      </c>
      <c r="D63" s="122">
        <f>C63/C37</f>
        <v>0.02947007718433693</v>
      </c>
      <c r="E63" s="105">
        <v>7073</v>
      </c>
      <c r="F63" s="122">
        <f>42/E37</f>
        <v>0.00018605805011163483</v>
      </c>
      <c r="G63" s="121">
        <f aca="true" t="shared" si="3" ref="G63:G68">E63/C63-1</f>
        <v>0.009851513420902291</v>
      </c>
      <c r="H63" s="105">
        <v>7098</v>
      </c>
      <c r="I63" s="123">
        <f>H63/H37</f>
        <v>0.03393071403645472</v>
      </c>
      <c r="J63" s="121">
        <f t="shared" si="2"/>
        <v>0.0035345680757812303</v>
      </c>
    </row>
    <row r="64" spans="1:10" ht="12.75">
      <c r="A64" s="52" t="s">
        <v>119</v>
      </c>
      <c r="B64" s="4"/>
      <c r="C64" s="105">
        <v>5703.7</v>
      </c>
      <c r="D64" s="122">
        <f>C64/C37</f>
        <v>0.02399892621877535</v>
      </c>
      <c r="E64" s="105">
        <v>5438</v>
      </c>
      <c r="F64" s="122">
        <f>E64/E37</f>
        <v>0.024090087535882623</v>
      </c>
      <c r="G64" s="121">
        <f t="shared" si="3"/>
        <v>-0.04658379648298472</v>
      </c>
      <c r="H64" s="105">
        <v>4457</v>
      </c>
      <c r="I64" s="123">
        <f>H64/H37</f>
        <v>0.02130588792060844</v>
      </c>
      <c r="J64" s="121">
        <f t="shared" si="2"/>
        <v>-0.180397204854726</v>
      </c>
    </row>
    <row r="65" spans="1:10" ht="12.75">
      <c r="A65" s="52" t="s">
        <v>51</v>
      </c>
      <c r="B65" s="4"/>
      <c r="C65" s="105">
        <v>2215.3</v>
      </c>
      <c r="D65" s="122">
        <f>C65/C37</f>
        <v>0.009321111077450258</v>
      </c>
      <c r="E65" s="105">
        <v>2459</v>
      </c>
      <c r="F65" s="122">
        <f>E65/E37</f>
        <v>0.010893255838678811</v>
      </c>
      <c r="G65" s="121">
        <f t="shared" si="3"/>
        <v>0.11000767390421151</v>
      </c>
      <c r="H65" s="105">
        <v>1065</v>
      </c>
      <c r="I65" s="123">
        <f>H65/H37</f>
        <v>0.00509104120158133</v>
      </c>
      <c r="J65" s="121">
        <f t="shared" si="2"/>
        <v>-0.5668971126474176</v>
      </c>
    </row>
    <row r="66" spans="1:10" ht="12.75">
      <c r="A66" s="52" t="s">
        <v>88</v>
      </c>
      <c r="B66" s="4"/>
      <c r="C66" s="105">
        <v>3175.6</v>
      </c>
      <c r="D66" s="122">
        <f>C66/C37</f>
        <v>0.01336167577192752</v>
      </c>
      <c r="E66" s="105">
        <v>1925</v>
      </c>
      <c r="F66" s="122">
        <f>E66/E37</f>
        <v>0.008527660630116597</v>
      </c>
      <c r="G66" s="121">
        <f t="shared" si="3"/>
        <v>-0.3938153419826175</v>
      </c>
      <c r="H66" s="105">
        <v>2050</v>
      </c>
      <c r="I66" s="123">
        <f>H66/H37</f>
        <v>0.009799656772996925</v>
      </c>
      <c r="J66" s="121">
        <f t="shared" si="2"/>
        <v>0.06493506493506485</v>
      </c>
    </row>
    <row r="67" spans="1:10" ht="12.75">
      <c r="A67" s="52" t="s">
        <v>150</v>
      </c>
      <c r="B67" s="4"/>
      <c r="C67" s="105">
        <v>6790.4</v>
      </c>
      <c r="D67" s="122">
        <f>C67/C37</f>
        <v>0.028571332397561603</v>
      </c>
      <c r="E67" s="105">
        <v>7136</v>
      </c>
      <c r="F67" s="122">
        <f>E67/E37</f>
        <v>0.03161214870468158</v>
      </c>
      <c r="G67" s="121">
        <f t="shared" si="3"/>
        <v>0.05089538171536301</v>
      </c>
      <c r="H67" s="105">
        <v>5205</v>
      </c>
      <c r="I67" s="123">
        <f>H67/H37</f>
        <v>0.02488156756265805</v>
      </c>
      <c r="J67" s="121">
        <f t="shared" si="2"/>
        <v>-0.27059977578475336</v>
      </c>
    </row>
    <row r="68" spans="1:10" ht="12.75">
      <c r="A68" s="89" t="s">
        <v>4</v>
      </c>
      <c r="B68" s="90"/>
      <c r="C68" s="106">
        <f>SUM(C63:C67)</f>
        <v>24889</v>
      </c>
      <c r="D68" s="126">
        <f>C68/C37</f>
        <v>0.10472312265005167</v>
      </c>
      <c r="E68" s="106">
        <f>SUM(E63:E67)</f>
        <v>24031</v>
      </c>
      <c r="F68" s="126">
        <f>E68/E37</f>
        <v>0.10645621433887373</v>
      </c>
      <c r="G68" s="179">
        <f t="shared" si="3"/>
        <v>-0.034473060388123256</v>
      </c>
      <c r="H68" s="106">
        <f>SUM(H63:H67)</f>
        <v>19875</v>
      </c>
      <c r="I68" s="127">
        <f>H68/H37</f>
        <v>0.09500886749429947</v>
      </c>
      <c r="J68" s="125">
        <f t="shared" si="2"/>
        <v>-0.17294328159460692</v>
      </c>
    </row>
    <row r="69" spans="1:10" ht="2.25" customHeight="1">
      <c r="A69" s="89"/>
      <c r="B69" s="90"/>
      <c r="C69" s="106"/>
      <c r="D69" s="126"/>
      <c r="E69" s="106"/>
      <c r="F69" s="126"/>
      <c r="G69" s="179"/>
      <c r="H69" s="106"/>
      <c r="I69" s="127"/>
      <c r="J69" s="125"/>
    </row>
    <row r="70" spans="1:10" ht="12.75">
      <c r="A70" s="208" t="s">
        <v>52</v>
      </c>
      <c r="B70" s="86"/>
      <c r="C70" s="117"/>
      <c r="D70" s="119"/>
      <c r="E70" s="117"/>
      <c r="F70" s="119"/>
      <c r="G70" s="118"/>
      <c r="H70" s="117"/>
      <c r="I70" s="120"/>
      <c r="J70" s="115"/>
    </row>
    <row r="71" spans="1:10" ht="12.75">
      <c r="A71" s="52" t="s">
        <v>142</v>
      </c>
      <c r="B71" s="4"/>
      <c r="C71" s="105">
        <v>15948.2</v>
      </c>
      <c r="D71" s="122">
        <f>C71/C37</f>
        <v>0.06710375284854972</v>
      </c>
      <c r="E71" s="105">
        <v>16667</v>
      </c>
      <c r="F71" s="122">
        <f>E71/E37</f>
        <v>0.07383403621930042</v>
      </c>
      <c r="G71" s="121">
        <f>E71/C71-1</f>
        <v>0.04507091709409217</v>
      </c>
      <c r="H71" s="105">
        <v>16266</v>
      </c>
      <c r="I71" s="123">
        <f>H71/H37</f>
        <v>0.07775669125344781</v>
      </c>
      <c r="J71" s="121">
        <f t="shared" si="2"/>
        <v>-0.02405951880962376</v>
      </c>
    </row>
    <row r="72" spans="1:10" ht="12.75">
      <c r="A72" s="52" t="s">
        <v>68</v>
      </c>
      <c r="B72" s="4"/>
      <c r="C72" s="105">
        <v>2452.4</v>
      </c>
      <c r="D72" s="122">
        <f>C72/C37</f>
        <v>0.010318734621197586</v>
      </c>
      <c r="E72" s="105">
        <v>1954</v>
      </c>
      <c r="F72" s="122">
        <f>E72/E37</f>
        <v>0.008656129283765105</v>
      </c>
      <c r="G72" s="121">
        <f aca="true" t="shared" si="4" ref="G72:G78">E72/C72-1</f>
        <v>-0.20322948947969344</v>
      </c>
      <c r="H72" s="105">
        <v>0</v>
      </c>
      <c r="I72" s="123">
        <f>H72/H37</f>
        <v>0</v>
      </c>
      <c r="J72" s="121">
        <f t="shared" si="2"/>
        <v>-1</v>
      </c>
    </row>
    <row r="73" spans="1:10" ht="12.75">
      <c r="A73" s="52" t="s">
        <v>54</v>
      </c>
      <c r="B73" s="4"/>
      <c r="C73" s="105">
        <v>6166.9</v>
      </c>
      <c r="D73" s="122">
        <f>C73/C37</f>
        <v>0.025947889632793746</v>
      </c>
      <c r="E73" s="105">
        <v>6140</v>
      </c>
      <c r="F73" s="122">
        <f>E73/E37</f>
        <v>0.02719991494489138</v>
      </c>
      <c r="G73" s="121">
        <f t="shared" si="4"/>
        <v>-0.004361997113622618</v>
      </c>
      <c r="H73" s="105">
        <v>6000</v>
      </c>
      <c r="I73" s="123">
        <f>H73/H37</f>
        <v>0.028681922262430028</v>
      </c>
      <c r="J73" s="121">
        <f t="shared" si="2"/>
        <v>-0.0228013029315961</v>
      </c>
    </row>
    <row r="74" spans="1:10" ht="12.75">
      <c r="A74" s="52" t="s">
        <v>55</v>
      </c>
      <c r="B74" s="4"/>
      <c r="C74" s="105">
        <v>16410.6</v>
      </c>
      <c r="D74" s="122">
        <f>C74/C37</f>
        <v>0.06904935017722438</v>
      </c>
      <c r="E74" s="105">
        <v>16411</v>
      </c>
      <c r="F74" s="122">
        <f>E74/E37</f>
        <v>0.07269996810433427</v>
      </c>
      <c r="G74" s="121">
        <f t="shared" si="4"/>
        <v>2.4374489659306775E-05</v>
      </c>
      <c r="H74" s="105">
        <v>17015</v>
      </c>
      <c r="I74" s="123">
        <f>H74/H37</f>
        <v>0.08133715121587448</v>
      </c>
      <c r="J74" s="121">
        <f t="shared" si="2"/>
        <v>0.03680458229236483</v>
      </c>
    </row>
    <row r="75" spans="1:10" ht="12.75">
      <c r="A75" s="52" t="s">
        <v>137</v>
      </c>
      <c r="B75" s="4"/>
      <c r="C75" s="105">
        <v>16186.7</v>
      </c>
      <c r="D75" s="122">
        <f>C75/C37</f>
        <v>0.06810726704164857</v>
      </c>
      <c r="E75" s="105">
        <v>12769</v>
      </c>
      <c r="F75" s="122">
        <f>E75/E37</f>
        <v>0.056566077187511075</v>
      </c>
      <c r="G75" s="121">
        <f t="shared" si="4"/>
        <v>-0.21114248117281476</v>
      </c>
      <c r="H75" s="105">
        <v>9838</v>
      </c>
      <c r="I75" s="123">
        <f>H75/H37</f>
        <v>0.047028791869631104</v>
      </c>
      <c r="J75" s="121">
        <f t="shared" si="2"/>
        <v>-0.22954029289685962</v>
      </c>
    </row>
    <row r="76" spans="1:10" ht="12.75">
      <c r="A76" s="52" t="s">
        <v>127</v>
      </c>
      <c r="B76" s="4"/>
      <c r="C76" s="105">
        <v>6061.3</v>
      </c>
      <c r="D76" s="122">
        <f>C76/C37</f>
        <v>0.025503566367421678</v>
      </c>
      <c r="E76" s="105">
        <v>7508</v>
      </c>
      <c r="F76" s="122">
        <f>E76/E37</f>
        <v>0.033260091434241766</v>
      </c>
      <c r="G76" s="121">
        <f t="shared" si="4"/>
        <v>0.2386781713493804</v>
      </c>
      <c r="H76" s="105">
        <v>834</v>
      </c>
      <c r="I76" s="123">
        <f>H76/H37</f>
        <v>0.003986787194477774</v>
      </c>
      <c r="J76" s="121">
        <f t="shared" si="2"/>
        <v>-0.8889184869472563</v>
      </c>
    </row>
    <row r="77" spans="1:10" ht="12.75">
      <c r="A77" s="52" t="s">
        <v>103</v>
      </c>
      <c r="B77" s="4"/>
      <c r="C77" s="105">
        <v>3945.2</v>
      </c>
      <c r="D77" s="122">
        <f>C77/C37</f>
        <v>0.016599849872593667</v>
      </c>
      <c r="E77" s="105">
        <v>2380</v>
      </c>
      <c r="F77" s="122">
        <f>E77/E37</f>
        <v>0.010543289506325973</v>
      </c>
      <c r="G77" s="121">
        <f t="shared" si="4"/>
        <v>-0.39673527324343505</v>
      </c>
      <c r="H77" s="105">
        <v>1414</v>
      </c>
      <c r="I77" s="123">
        <f>H77/H37</f>
        <v>0.006759373013179343</v>
      </c>
      <c r="J77" s="121">
        <f t="shared" si="2"/>
        <v>-0.40588235294117647</v>
      </c>
    </row>
    <row r="78" spans="1:10" ht="12.75">
      <c r="A78" s="89" t="s">
        <v>4</v>
      </c>
      <c r="B78" s="90"/>
      <c r="C78" s="106">
        <f>SUM(C71:C77)</f>
        <v>67171.3</v>
      </c>
      <c r="D78" s="126">
        <f>C78/C37</f>
        <v>0.28263041056142935</v>
      </c>
      <c r="E78" s="106">
        <f>SUM(E71:E77)</f>
        <v>63829</v>
      </c>
      <c r="F78" s="126">
        <f>E78/E37</f>
        <v>0.28275950668037</v>
      </c>
      <c r="G78" s="179">
        <f t="shared" si="4"/>
        <v>-0.04975785789466636</v>
      </c>
      <c r="H78" s="106">
        <f>SUM(H71:H77)</f>
        <v>51367</v>
      </c>
      <c r="I78" s="127">
        <f>H78/H37</f>
        <v>0.24555071680904053</v>
      </c>
      <c r="J78" s="125">
        <f t="shared" si="2"/>
        <v>-0.19524040796503161</v>
      </c>
    </row>
    <row r="79" spans="1:10" ht="4.5" customHeight="1">
      <c r="A79" s="54"/>
      <c r="B79" s="177"/>
      <c r="C79" s="181"/>
      <c r="D79" s="180"/>
      <c r="E79" s="181"/>
      <c r="F79" s="180"/>
      <c r="G79" s="180"/>
      <c r="H79" s="181"/>
      <c r="I79" s="180"/>
      <c r="J79" s="182"/>
    </row>
    <row r="80" spans="1:10" ht="12.75">
      <c r="A80" s="88" t="s">
        <v>129</v>
      </c>
      <c r="B80" s="61"/>
      <c r="C80" s="77">
        <v>6706.300000000032</v>
      </c>
      <c r="D80" s="110">
        <f>C80/C37</f>
        <v>0.028217472675802355</v>
      </c>
      <c r="E80" s="109">
        <f>SUM(E37-E39-E41-E47-E54-E60-E68-E78)</f>
        <v>-1146</v>
      </c>
      <c r="F80" s="110">
        <f>E80/E37</f>
        <v>-0.005076726795903179</v>
      </c>
      <c r="G80" s="130">
        <f>E80/C80-1</f>
        <v>-1.1708840940608076</v>
      </c>
      <c r="H80" s="77">
        <f>SUM(H37-H39-H41-H47-H54-H60-H68-H78)</f>
        <v>4090</v>
      </c>
      <c r="I80" s="111">
        <f>H80/H37</f>
        <v>0.019551510342223136</v>
      </c>
      <c r="J80" s="130">
        <f t="shared" si="2"/>
        <v>-4.568935427574171</v>
      </c>
    </row>
    <row r="81" spans="1:9" ht="13.5" thickBot="1">
      <c r="A81" s="4"/>
      <c r="B81" s="4"/>
      <c r="C81" s="263"/>
      <c r="D81" s="112"/>
      <c r="E81" s="113"/>
      <c r="F81" s="112"/>
      <c r="G81" s="112"/>
      <c r="H81" s="113"/>
      <c r="I81" s="85"/>
    </row>
    <row r="82" spans="1:10" ht="23.25" thickBot="1">
      <c r="A82" s="4"/>
      <c r="B82" s="4"/>
      <c r="C82" s="263"/>
      <c r="D82" s="220" t="s">
        <v>122</v>
      </c>
      <c r="E82" s="113"/>
      <c r="F82" s="220" t="s">
        <v>122</v>
      </c>
      <c r="G82" s="220" t="s">
        <v>123</v>
      </c>
      <c r="H82" s="113"/>
      <c r="I82" s="220" t="s">
        <v>122</v>
      </c>
      <c r="J82" s="220" t="s">
        <v>123</v>
      </c>
    </row>
    <row r="83" spans="1:10" ht="12.75">
      <c r="A83" s="223" t="s">
        <v>113</v>
      </c>
      <c r="B83" s="212"/>
      <c r="C83" s="264">
        <f>C8-C37</f>
        <v>12067.600000000006</v>
      </c>
      <c r="D83" s="224">
        <f>C83/C8</f>
        <v>0.048322124001531255</v>
      </c>
      <c r="E83" s="232">
        <f>E8-E37</f>
        <v>18015</v>
      </c>
      <c r="F83" s="224">
        <f>E83/E8</f>
        <v>0.07390738909789088</v>
      </c>
      <c r="G83" s="231">
        <f>E83/C83-1</f>
        <v>0.49284033279193795</v>
      </c>
      <c r="H83" s="232">
        <f>H8-H37</f>
        <v>40554</v>
      </c>
      <c r="I83" s="224">
        <f>H83/H8</f>
        <v>0.16238162926184707</v>
      </c>
      <c r="J83" s="233">
        <f>H83/E83-1</f>
        <v>1.2511240632805993</v>
      </c>
    </row>
    <row r="84" spans="1:10" ht="13.5" thickBot="1">
      <c r="A84" s="225" t="s">
        <v>114</v>
      </c>
      <c r="B84" s="213"/>
      <c r="C84" s="261">
        <v>7214.9</v>
      </c>
      <c r="D84" s="219"/>
      <c r="E84" s="221">
        <v>5415</v>
      </c>
      <c r="F84" s="222"/>
      <c r="G84" s="222"/>
      <c r="H84" s="221">
        <v>4800</v>
      </c>
      <c r="I84" s="219"/>
      <c r="J84" s="226"/>
    </row>
    <row r="85" spans="1:10" ht="13.5" thickBot="1">
      <c r="A85" s="227" t="s">
        <v>115</v>
      </c>
      <c r="B85" s="9"/>
      <c r="C85" s="265">
        <f>C83-C84</f>
        <v>4852.700000000006</v>
      </c>
      <c r="D85" s="229"/>
      <c r="E85" s="228">
        <f>E83-E84</f>
        <v>12600</v>
      </c>
      <c r="F85" s="234">
        <f>E85/E8</f>
        <v>0.05169209562217181</v>
      </c>
      <c r="G85" s="230"/>
      <c r="H85" s="228">
        <f>H83-H84</f>
        <v>35754</v>
      </c>
      <c r="I85" s="234">
        <f>H85/H8</f>
        <v>0.1431620252657711</v>
      </c>
      <c r="J85" s="235">
        <f>H85/E85-1</f>
        <v>1.8376190476190475</v>
      </c>
    </row>
    <row r="86" spans="3:8" ht="12.75">
      <c r="C86" s="79"/>
      <c r="E86" s="79"/>
      <c r="H86" s="79"/>
    </row>
    <row r="87" spans="3:8" ht="12.75">
      <c r="C87" s="79"/>
      <c r="E87" s="79"/>
      <c r="H87" s="79"/>
    </row>
    <row r="88" spans="3:8" ht="12.75">
      <c r="C88" s="79"/>
      <c r="E88" s="79"/>
      <c r="H88" s="79"/>
    </row>
    <row r="89" spans="3:5" ht="12.75">
      <c r="C89" s="79"/>
      <c r="E89" s="79"/>
    </row>
    <row r="90" ht="12.75">
      <c r="E90" s="79"/>
    </row>
    <row r="91" ht="12.75">
      <c r="E91" s="79"/>
    </row>
    <row r="92" ht="12.75">
      <c r="E92" s="79"/>
    </row>
    <row r="93" ht="12.75">
      <c r="E93" s="79"/>
    </row>
    <row r="94" ht="12.75">
      <c r="E94" s="79"/>
    </row>
  </sheetData>
  <mergeCells count="1">
    <mergeCell ref="A1:J1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r:id="rId1"/>
  <rowBreaks count="1" manualBreakCount="1">
    <brk id="29" max="255" man="1"/>
  </rowBreaks>
  <ignoredErrors>
    <ignoredError sqref="D15 D23 D28 D47 D54 D60 D68:E68 D78:E78 D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M40" sqref="M40"/>
    </sheetView>
  </sheetViews>
  <sheetFormatPr defaultColWidth="9.140625" defaultRowHeight="12.75"/>
  <cols>
    <col min="1" max="1" width="34.28125" style="0" customWidth="1"/>
    <col min="2" max="2" width="2.8515625" style="0" customWidth="1"/>
    <col min="3" max="3" width="9.57421875" style="0" customWidth="1"/>
    <col min="4" max="4" width="6.8515625" style="0" customWidth="1"/>
    <col min="5" max="5" width="8.57421875" style="0" customWidth="1"/>
    <col min="6" max="6" width="7.7109375" style="0" customWidth="1"/>
    <col min="7" max="7" width="9.7109375" style="0" customWidth="1"/>
    <col min="8" max="8" width="7.28125" style="0" customWidth="1"/>
  </cols>
  <sheetData>
    <row r="1" spans="1:6" ht="18.75" thickBot="1">
      <c r="A1" s="8" t="s">
        <v>40</v>
      </c>
      <c r="B1" s="9"/>
      <c r="C1" s="10"/>
      <c r="D1" s="10"/>
      <c r="E1" s="10"/>
      <c r="F1" s="10"/>
    </row>
    <row r="2" spans="1:4" ht="12.75" customHeight="1" thickBot="1">
      <c r="A2" s="5" t="s">
        <v>43</v>
      </c>
      <c r="B2" s="6"/>
      <c r="C2" s="6"/>
      <c r="D2" s="6"/>
    </row>
    <row r="3" spans="1:8" ht="15.75">
      <c r="A3" s="7"/>
      <c r="B3" s="7"/>
      <c r="C3" s="26">
        <v>2011</v>
      </c>
      <c r="D3" s="27" t="s">
        <v>63</v>
      </c>
      <c r="E3" s="28">
        <v>2012</v>
      </c>
      <c r="F3" s="27" t="s">
        <v>63</v>
      </c>
      <c r="G3" s="29">
        <v>2013</v>
      </c>
      <c r="H3" s="30" t="s">
        <v>63</v>
      </c>
    </row>
    <row r="4" spans="1:8" ht="13.5" thickBot="1">
      <c r="A4" s="4"/>
      <c r="B4" s="4"/>
      <c r="C4" s="31" t="s">
        <v>18</v>
      </c>
      <c r="D4" s="32" t="s">
        <v>74</v>
      </c>
      <c r="E4" s="33" t="s">
        <v>73</v>
      </c>
      <c r="F4" s="32" t="s">
        <v>74</v>
      </c>
      <c r="G4" s="34" t="s">
        <v>66</v>
      </c>
      <c r="H4" s="35" t="s">
        <v>74</v>
      </c>
    </row>
    <row r="6" spans="1:8" ht="12.75">
      <c r="A6" s="59" t="s">
        <v>83</v>
      </c>
      <c r="C6" s="70">
        <v>71191.1</v>
      </c>
      <c r="D6" s="104">
        <f>C6/C53</f>
        <v>0.1723817221537237</v>
      </c>
      <c r="E6" s="70">
        <v>69917</v>
      </c>
      <c r="F6" s="104">
        <f>E6/E53</f>
        <v>0.22687434087774802</v>
      </c>
      <c r="G6" s="70">
        <v>68268</v>
      </c>
      <c r="H6" s="104">
        <f>G6/G53</f>
        <v>0.26121393232803647</v>
      </c>
    </row>
    <row r="7" spans="1:8" ht="12.75">
      <c r="A7" s="55"/>
      <c r="C7" s="78"/>
      <c r="D7" s="149"/>
      <c r="E7" s="78"/>
      <c r="F7" s="149"/>
      <c r="G7" s="78"/>
      <c r="H7" s="149"/>
    </row>
    <row r="8" spans="1:8" ht="12.75">
      <c r="A8" s="59" t="s">
        <v>84</v>
      </c>
      <c r="C8" s="70">
        <v>11190.4</v>
      </c>
      <c r="D8" s="104">
        <f>C8/C53</f>
        <v>0.02709637052368947</v>
      </c>
      <c r="E8" s="70">
        <v>11142</v>
      </c>
      <c r="F8" s="104">
        <f>E8/E53</f>
        <v>0.03615478218544658</v>
      </c>
      <c r="G8" s="70">
        <v>11482</v>
      </c>
      <c r="H8" s="104">
        <f>G8/G53</f>
        <v>0.0439335907158627</v>
      </c>
    </row>
    <row r="9" spans="1:8" ht="12.75">
      <c r="A9" s="55"/>
      <c r="C9" s="79"/>
      <c r="D9" s="94"/>
      <c r="E9" s="79"/>
      <c r="F9" s="94"/>
      <c r="G9" s="79"/>
      <c r="H9" s="94"/>
    </row>
    <row r="10" spans="1:8" ht="12.75">
      <c r="A10" s="60" t="s">
        <v>44</v>
      </c>
      <c r="C10" s="80"/>
      <c r="D10" s="92"/>
      <c r="E10" s="80"/>
      <c r="F10" s="92"/>
      <c r="G10" s="80"/>
      <c r="H10" s="92"/>
    </row>
    <row r="11" spans="1:8" ht="12.75">
      <c r="A11" s="53" t="s">
        <v>85</v>
      </c>
      <c r="C11" s="72">
        <v>27896.1</v>
      </c>
      <c r="D11" s="100">
        <f>C11/C53</f>
        <v>0.06754745690644604</v>
      </c>
      <c r="E11" s="81">
        <v>30900</v>
      </c>
      <c r="F11" s="100">
        <f>E11/E53</f>
        <v>0.10026770503772207</v>
      </c>
      <c r="G11" s="81">
        <v>20530</v>
      </c>
      <c r="H11" s="100">
        <f>G11/G53</f>
        <v>0.07855396423938871</v>
      </c>
    </row>
    <row r="12" spans="1:8" ht="12.75">
      <c r="A12" s="53" t="s">
        <v>86</v>
      </c>
      <c r="C12" s="71">
        <v>11113.8</v>
      </c>
      <c r="D12" s="101">
        <f>C12/C53</f>
        <v>0.02691089172202781</v>
      </c>
      <c r="E12" s="80">
        <v>8720</v>
      </c>
      <c r="F12" s="101">
        <f>E12/E53</f>
        <v>0.028295611259836134</v>
      </c>
      <c r="G12" s="80">
        <v>9731</v>
      </c>
      <c r="H12" s="101">
        <f>G12/G53</f>
        <v>0.037233737263199784</v>
      </c>
    </row>
    <row r="13" spans="1:8" ht="12.75">
      <c r="A13" s="53" t="s">
        <v>87</v>
      </c>
      <c r="C13" s="76">
        <v>1111.3</v>
      </c>
      <c r="D13" s="135">
        <f>C13/C53</f>
        <v>0.0026908954606605757</v>
      </c>
      <c r="E13" s="82">
        <v>335</v>
      </c>
      <c r="F13" s="135">
        <f>E13/E53</f>
        <v>0.0010870446986290256</v>
      </c>
      <c r="G13" s="82">
        <v>0</v>
      </c>
      <c r="H13" s="135">
        <f>G13/G53</f>
        <v>0</v>
      </c>
    </row>
    <row r="14" spans="1:8" ht="12.75">
      <c r="A14" s="54" t="s">
        <v>4</v>
      </c>
      <c r="C14" s="83">
        <f>SUM(C11:C13)</f>
        <v>40121.2</v>
      </c>
      <c r="D14" s="102">
        <f>C14/C53</f>
        <v>0.09714924408913442</v>
      </c>
      <c r="E14" s="83">
        <f>SUM(E11:E13)</f>
        <v>39955</v>
      </c>
      <c r="F14" s="102">
        <f>E14/E53</f>
        <v>0.12965036099618724</v>
      </c>
      <c r="G14" s="83">
        <f>SUM(G11:G13)</f>
        <v>30261</v>
      </c>
      <c r="H14" s="102">
        <f>G14/G53</f>
        <v>0.11578770150258849</v>
      </c>
    </row>
    <row r="15" spans="1:8" ht="12.75">
      <c r="A15" s="55"/>
      <c r="C15" s="79"/>
      <c r="D15" s="94"/>
      <c r="E15" s="79"/>
      <c r="F15" s="94"/>
      <c r="G15" s="79"/>
      <c r="H15" s="94"/>
    </row>
    <row r="16" spans="1:8" ht="12.75">
      <c r="A16" s="60" t="s">
        <v>45</v>
      </c>
      <c r="C16" s="80"/>
      <c r="D16" s="92"/>
      <c r="E16" s="80"/>
      <c r="F16" s="92"/>
      <c r="G16" s="80"/>
      <c r="H16" s="92"/>
    </row>
    <row r="17" spans="1:8" ht="12.75">
      <c r="A17" s="53" t="s">
        <v>70</v>
      </c>
      <c r="C17" s="72">
        <v>111221</v>
      </c>
      <c r="D17" s="100">
        <f>C17/C53</f>
        <v>0.2693098929453162</v>
      </c>
      <c r="E17" s="81">
        <v>0</v>
      </c>
      <c r="F17" s="100">
        <f>E17/E53</f>
        <v>0</v>
      </c>
      <c r="G17" s="81">
        <v>0</v>
      </c>
      <c r="H17" s="100">
        <f>G17/G53</f>
        <v>0</v>
      </c>
    </row>
    <row r="18" spans="1:8" ht="12.75">
      <c r="A18" s="53" t="s">
        <v>82</v>
      </c>
      <c r="C18" s="71">
        <v>5267.5</v>
      </c>
      <c r="D18" s="101">
        <f>C18/C53</f>
        <v>0.012754694357085919</v>
      </c>
      <c r="E18" s="80">
        <v>4633</v>
      </c>
      <c r="F18" s="101">
        <f>E18/E53</f>
        <v>0.015033665936562019</v>
      </c>
      <c r="G18" s="80">
        <v>5725</v>
      </c>
      <c r="H18" s="101">
        <f>G18/G53</f>
        <v>0.0219055745382611</v>
      </c>
    </row>
    <row r="19" spans="1:8" ht="12.75">
      <c r="A19" s="53" t="s">
        <v>41</v>
      </c>
      <c r="C19" s="71">
        <v>1670</v>
      </c>
      <c r="D19" s="101">
        <f>C19/C53</f>
        <v>0.004043728443537444</v>
      </c>
      <c r="E19" s="80">
        <v>1950</v>
      </c>
      <c r="F19" s="101">
        <f>E19/E53</f>
        <v>0.006327573618885374</v>
      </c>
      <c r="G19" s="80">
        <v>1700</v>
      </c>
      <c r="H19" s="101">
        <f>G19/G53</f>
        <v>0.006504712089963995</v>
      </c>
    </row>
    <row r="20" spans="1:8" ht="12.75">
      <c r="A20" s="53" t="s">
        <v>42</v>
      </c>
      <c r="C20" s="71">
        <v>2599.8</v>
      </c>
      <c r="D20" s="101">
        <f>C20/C53</f>
        <v>0.006295140842819549</v>
      </c>
      <c r="E20" s="80">
        <v>2664</v>
      </c>
      <c r="F20" s="101">
        <f>E20/E53</f>
        <v>0.008644439036261864</v>
      </c>
      <c r="G20" s="80">
        <v>2562</v>
      </c>
      <c r="H20" s="101">
        <f>G20/G53</f>
        <v>0.00980298374969868</v>
      </c>
    </row>
    <row r="21" spans="1:8" ht="12.75">
      <c r="A21" s="53" t="s">
        <v>81</v>
      </c>
      <c r="C21" s="76">
        <v>2474.7</v>
      </c>
      <c r="D21" s="135">
        <f>C21/C53</f>
        <v>0.005992224418695875</v>
      </c>
      <c r="E21" s="82">
        <v>2034</v>
      </c>
      <c r="F21" s="135">
        <f>E21/E53</f>
        <v>0.006600146020929666</v>
      </c>
      <c r="G21" s="82">
        <v>2722</v>
      </c>
      <c r="H21" s="135">
        <f>G21/G53</f>
        <v>0.010415191946401172</v>
      </c>
    </row>
    <row r="22" spans="1:8" ht="12.75">
      <c r="A22" s="54" t="s">
        <v>4</v>
      </c>
      <c r="C22" s="83">
        <f>SUM(C17:C21)</f>
        <v>123233</v>
      </c>
      <c r="D22" s="102">
        <f>C22/C53</f>
        <v>0.298395681007455</v>
      </c>
      <c r="E22" s="83">
        <f>SUM(E17:E21)</f>
        <v>11281</v>
      </c>
      <c r="F22" s="102">
        <f>E22/E53</f>
        <v>0.03660582461263892</v>
      </c>
      <c r="G22" s="83">
        <f>SUM(G17:G21)</f>
        <v>12709</v>
      </c>
      <c r="H22" s="102">
        <f>G22/G53</f>
        <v>0.048628462324324946</v>
      </c>
    </row>
    <row r="23" spans="1:8" ht="12.75">
      <c r="A23" s="55"/>
      <c r="C23" s="79"/>
      <c r="D23" s="94"/>
      <c r="E23" s="79"/>
      <c r="F23" s="94"/>
      <c r="G23" s="79"/>
      <c r="H23" s="94"/>
    </row>
    <row r="24" spans="1:8" ht="12.75">
      <c r="A24" s="60" t="s">
        <v>46</v>
      </c>
      <c r="C24" s="80"/>
      <c r="D24" s="92"/>
      <c r="E24" s="80"/>
      <c r="F24" s="92"/>
      <c r="G24" s="80"/>
      <c r="H24" s="92"/>
    </row>
    <row r="25" spans="1:8" ht="12.75">
      <c r="A25" s="53" t="s">
        <v>47</v>
      </c>
      <c r="C25" s="72">
        <v>13187</v>
      </c>
      <c r="D25" s="100">
        <f>C25/C53</f>
        <v>0.0319309263382804</v>
      </c>
      <c r="E25" s="81">
        <v>15431</v>
      </c>
      <c r="F25" s="100">
        <f>E25/E53</f>
        <v>0.050072199237446255</v>
      </c>
      <c r="G25" s="81">
        <v>13411</v>
      </c>
      <c r="H25" s="100">
        <f>G25/G53</f>
        <v>0.05131452578735714</v>
      </c>
    </row>
    <row r="26" spans="1:8" ht="12.75">
      <c r="A26" s="53" t="s">
        <v>48</v>
      </c>
      <c r="C26" s="71">
        <v>5344.9</v>
      </c>
      <c r="D26" s="101">
        <f>C26/C53</f>
        <v>0.01294211027416963</v>
      </c>
      <c r="E26" s="80">
        <v>5203</v>
      </c>
      <c r="F26" s="101">
        <f>E26/E53</f>
        <v>0.016883264379005437</v>
      </c>
      <c r="G26" s="80">
        <v>10137</v>
      </c>
      <c r="H26" s="101">
        <f>G26/G53</f>
        <v>0.03878721556233236</v>
      </c>
    </row>
    <row r="27" spans="1:8" ht="12.75">
      <c r="A27" s="53" t="s">
        <v>131</v>
      </c>
      <c r="C27" s="76">
        <v>568.3</v>
      </c>
      <c r="D27" s="135">
        <f>C27/C53</f>
        <v>0.0013760783679415145</v>
      </c>
      <c r="E27" s="82">
        <v>513</v>
      </c>
      <c r="F27" s="135">
        <f>E27/E53</f>
        <v>0.001664638598199075</v>
      </c>
      <c r="G27" s="82">
        <v>212</v>
      </c>
      <c r="H27" s="135">
        <f>G27/G53</f>
        <v>0.0008111758606308041</v>
      </c>
    </row>
    <row r="28" spans="1:8" ht="12.75">
      <c r="A28" s="54" t="s">
        <v>4</v>
      </c>
      <c r="C28" s="83">
        <f>SUM(C25:C27)</f>
        <v>19100.2</v>
      </c>
      <c r="D28" s="102">
        <f>C28/C53</f>
        <v>0.04624911498039155</v>
      </c>
      <c r="E28" s="83">
        <f>SUM(E25:E27)</f>
        <v>21147</v>
      </c>
      <c r="F28" s="102">
        <f>E28/E53</f>
        <v>0.06862010221465077</v>
      </c>
      <c r="G28" s="83">
        <f>SUM(G25:G27)</f>
        <v>23760</v>
      </c>
      <c r="H28" s="102">
        <f>G28/G53</f>
        <v>0.0909129172103203</v>
      </c>
    </row>
    <row r="29" spans="1:8" ht="12.75">
      <c r="A29" s="55"/>
      <c r="C29" s="79"/>
      <c r="D29" s="94"/>
      <c r="E29" s="79"/>
      <c r="F29" s="94"/>
      <c r="G29" s="79"/>
      <c r="H29" s="94"/>
    </row>
    <row r="30" spans="1:8" ht="12.75">
      <c r="A30" s="60" t="s">
        <v>49</v>
      </c>
      <c r="C30" s="80"/>
      <c r="D30" s="92"/>
      <c r="E30" s="80"/>
      <c r="F30" s="92"/>
      <c r="G30" s="80"/>
      <c r="H30" s="92"/>
    </row>
    <row r="31" spans="1:8" ht="12.75">
      <c r="A31" s="53" t="s">
        <v>69</v>
      </c>
      <c r="C31" s="72">
        <v>7004</v>
      </c>
      <c r="D31" s="100">
        <f>C31/C53</f>
        <v>0.016959445520081592</v>
      </c>
      <c r="E31" s="81">
        <v>7273</v>
      </c>
      <c r="F31" s="100">
        <f>E31/E53</f>
        <v>0.02360022714366837</v>
      </c>
      <c r="G31" s="81">
        <v>7218</v>
      </c>
      <c r="H31" s="100">
        <f>G31/G53</f>
        <v>0.027618242273741243</v>
      </c>
    </row>
    <row r="32" spans="1:8" ht="12.75">
      <c r="A32" s="53" t="s">
        <v>50</v>
      </c>
      <c r="C32" s="71">
        <v>5703.7</v>
      </c>
      <c r="D32" s="101">
        <f>C32/C53</f>
        <v>0.01381090654096079</v>
      </c>
      <c r="E32" s="80">
        <v>5438</v>
      </c>
      <c r="F32" s="101">
        <f>E32/E53</f>
        <v>0.017645818122819828</v>
      </c>
      <c r="G32" s="80">
        <v>4457</v>
      </c>
      <c r="H32" s="101">
        <f>G32/G53</f>
        <v>0.017053824579393837</v>
      </c>
    </row>
    <row r="33" spans="1:8" ht="12.75">
      <c r="A33" s="53" t="s">
        <v>51</v>
      </c>
      <c r="C33" s="71">
        <v>2244.8</v>
      </c>
      <c r="D33" s="101">
        <f>C33/C53</f>
        <v>0.005435545874283147</v>
      </c>
      <c r="E33" s="80">
        <v>6240</v>
      </c>
      <c r="F33" s="101">
        <f>E33/E53</f>
        <v>0.020248235580433194</v>
      </c>
      <c r="G33" s="80">
        <v>2403</v>
      </c>
      <c r="H33" s="101">
        <f>G33/G53</f>
        <v>0.009194601854225576</v>
      </c>
    </row>
    <row r="34" spans="1:8" ht="12.75">
      <c r="A34" s="53" t="s">
        <v>88</v>
      </c>
      <c r="C34" s="71">
        <v>3175.6</v>
      </c>
      <c r="D34" s="101">
        <f>C34/C53</f>
        <v>0.007689379667842818</v>
      </c>
      <c r="E34" s="80">
        <v>1925</v>
      </c>
      <c r="F34" s="101">
        <f>E34/E53</f>
        <v>0.006246450880181715</v>
      </c>
      <c r="G34" s="80">
        <v>2050</v>
      </c>
      <c r="H34" s="101">
        <f>G34/G53</f>
        <v>0.007843917520250699</v>
      </c>
    </row>
    <row r="35" spans="1:8" ht="12.75">
      <c r="A35" s="53" t="s">
        <v>152</v>
      </c>
      <c r="C35" s="76">
        <v>6790.4</v>
      </c>
      <c r="D35" s="135">
        <f>C35/C53</f>
        <v>0.01644223570239321</v>
      </c>
      <c r="E35" s="82">
        <v>7136</v>
      </c>
      <c r="F35" s="135">
        <f>E35/E53</f>
        <v>0.02315567453557232</v>
      </c>
      <c r="G35" s="82">
        <v>5765</v>
      </c>
      <c r="H35" s="135">
        <f>G35/G53</f>
        <v>0.022058626587436722</v>
      </c>
    </row>
    <row r="36" spans="1:8" ht="12.75">
      <c r="A36" s="54" t="s">
        <v>4</v>
      </c>
      <c r="C36" s="83">
        <f>SUM(C31:C35)</f>
        <v>24918.5</v>
      </c>
      <c r="D36" s="102">
        <f>C36/C53</f>
        <v>0.06033751330556155</v>
      </c>
      <c r="E36" s="83">
        <f>SUM(E31:E35)</f>
        <v>28012</v>
      </c>
      <c r="F36" s="102">
        <f>E36/E53</f>
        <v>0.09089640626267542</v>
      </c>
      <c r="G36" s="83">
        <f>SUM(G31:G35)</f>
        <v>21893</v>
      </c>
      <c r="H36" s="102">
        <f>G36/G53</f>
        <v>0.08376921281504808</v>
      </c>
    </row>
    <row r="37" spans="1:8" ht="12.75">
      <c r="A37" s="55"/>
      <c r="C37" s="79"/>
      <c r="D37" s="94"/>
      <c r="E37" s="79"/>
      <c r="F37" s="94"/>
      <c r="G37" s="79"/>
      <c r="H37" s="94"/>
    </row>
    <row r="38" spans="1:8" ht="12.75">
      <c r="A38" s="60" t="s">
        <v>52</v>
      </c>
      <c r="C38" s="80"/>
      <c r="D38" s="92"/>
      <c r="E38" s="80"/>
      <c r="F38" s="92"/>
      <c r="G38" s="80"/>
      <c r="H38" s="92"/>
    </row>
    <row r="39" spans="1:8" ht="12.75">
      <c r="A39" s="53" t="s">
        <v>53</v>
      </c>
      <c r="C39" s="72">
        <v>24441.1</v>
      </c>
      <c r="D39" s="100">
        <f>C39/C53</f>
        <v>0.059181539677450906</v>
      </c>
      <c r="E39" s="81">
        <v>19528</v>
      </c>
      <c r="F39" s="100">
        <f>E39/E53</f>
        <v>0.06336659365620183</v>
      </c>
      <c r="G39" s="81">
        <v>23756</v>
      </c>
      <c r="H39" s="100">
        <f>G39/G53</f>
        <v>0.09089761200540274</v>
      </c>
    </row>
    <row r="40" spans="1:8" ht="12.75">
      <c r="A40" s="53" t="s">
        <v>68</v>
      </c>
      <c r="C40" s="71">
        <v>9148.8</v>
      </c>
      <c r="D40" s="101">
        <f>C40/C53</f>
        <v>0.022152851966608003</v>
      </c>
      <c r="E40" s="80">
        <v>39368</v>
      </c>
      <c r="F40" s="101">
        <f>E40/E53</f>
        <v>0.12774559909142533</v>
      </c>
      <c r="G40" s="80">
        <v>12100</v>
      </c>
      <c r="H40" s="101">
        <f>G40/G53</f>
        <v>0.04629824487562608</v>
      </c>
    </row>
    <row r="41" spans="1:8" ht="12.75">
      <c r="A41" s="53" t="s">
        <v>54</v>
      </c>
      <c r="C41" s="71">
        <v>6405.2</v>
      </c>
      <c r="D41" s="101">
        <f>C41/C53</f>
        <v>0.015509514626674272</v>
      </c>
      <c r="E41" s="80">
        <v>6140</v>
      </c>
      <c r="F41" s="101">
        <f>E41/E53</f>
        <v>0.01992374462561856</v>
      </c>
      <c r="G41" s="80">
        <v>6180</v>
      </c>
      <c r="H41" s="101">
        <f>G41/G53</f>
        <v>0.023646541597633814</v>
      </c>
    </row>
    <row r="42" spans="1:8" ht="12.75">
      <c r="A42" s="53" t="s">
        <v>55</v>
      </c>
      <c r="C42" s="71">
        <v>27711.9</v>
      </c>
      <c r="D42" s="101">
        <f>C42/C53</f>
        <v>0.06710143608051815</v>
      </c>
      <c r="E42" s="80">
        <v>20570</v>
      </c>
      <c r="F42" s="101">
        <f>E42/E53</f>
        <v>0.06674778940537032</v>
      </c>
      <c r="G42" s="80">
        <v>17510</v>
      </c>
      <c r="H42" s="101">
        <f>G42/G53</f>
        <v>0.06699853452662914</v>
      </c>
    </row>
    <row r="43" spans="1:8" ht="12.75">
      <c r="A43" s="53" t="s">
        <v>132</v>
      </c>
      <c r="C43" s="71">
        <v>17790.3</v>
      </c>
      <c r="D43" s="101">
        <f>C43/C53</f>
        <v>0.0430773306162061</v>
      </c>
      <c r="E43" s="80">
        <v>16040</v>
      </c>
      <c r="F43" s="101">
        <f>E43/E53</f>
        <v>0.05204834915226738</v>
      </c>
      <c r="G43" s="80">
        <v>14183</v>
      </c>
      <c r="H43" s="101">
        <f>G43/G53</f>
        <v>0.05426843033644667</v>
      </c>
    </row>
    <row r="44" spans="1:8" ht="12.75">
      <c r="A44" s="53" t="s">
        <v>56</v>
      </c>
      <c r="C44" s="71">
        <v>11564.6</v>
      </c>
      <c r="D44" s="101">
        <f>C44/C53</f>
        <v>0.028002456262355164</v>
      </c>
      <c r="E44" s="80">
        <v>9192</v>
      </c>
      <c r="F44" s="101">
        <f>E44/E53</f>
        <v>0.02982720856656121</v>
      </c>
      <c r="G44" s="80">
        <v>1439</v>
      </c>
      <c r="H44" s="101">
        <f>G44/G53</f>
        <v>0.005506047469093052</v>
      </c>
    </row>
    <row r="45" spans="1:8" ht="12.75">
      <c r="A45" s="53" t="s">
        <v>80</v>
      </c>
      <c r="C45" s="76">
        <v>3946</v>
      </c>
      <c r="D45" s="135">
        <f>C45/C53</f>
        <v>0.00955482181928069</v>
      </c>
      <c r="E45" s="82">
        <v>2449</v>
      </c>
      <c r="F45" s="135">
        <f>E45/E53</f>
        <v>0.0079467834834104</v>
      </c>
      <c r="G45" s="82">
        <v>1414</v>
      </c>
      <c r="H45" s="135">
        <f>G45/G53</f>
        <v>0.005410389938358288</v>
      </c>
    </row>
    <row r="46" spans="1:8" ht="12.75">
      <c r="A46" s="54" t="s">
        <v>4</v>
      </c>
      <c r="C46" s="84">
        <f>SUM(C39:C45)</f>
        <v>101007.90000000001</v>
      </c>
      <c r="D46" s="102">
        <f>C46/C53</f>
        <v>0.2445799510490933</v>
      </c>
      <c r="E46" s="84">
        <f>SUM(E39:E45)</f>
        <v>113287</v>
      </c>
      <c r="F46" s="102">
        <f>E46/E53</f>
        <v>0.36760606798085504</v>
      </c>
      <c r="G46" s="83">
        <f>SUM(G39:G45)</f>
        <v>76582</v>
      </c>
      <c r="H46" s="102">
        <f>G46/G53</f>
        <v>0.29302580074918977</v>
      </c>
    </row>
    <row r="47" spans="1:8" ht="12.75">
      <c r="A47" s="55"/>
      <c r="C47" s="79"/>
      <c r="D47" s="94"/>
      <c r="E47" s="79"/>
      <c r="F47" s="94"/>
      <c r="G47" s="79"/>
      <c r="H47" s="94"/>
    </row>
    <row r="48" spans="1:8" ht="12.75">
      <c r="A48" s="59" t="s">
        <v>151</v>
      </c>
      <c r="C48" s="70">
        <v>6706</v>
      </c>
      <c r="D48" s="104">
        <f>C48/C53</f>
        <v>0.016237870025366526</v>
      </c>
      <c r="E48" s="70">
        <v>-1146</v>
      </c>
      <c r="F48" s="104">
        <f>E48/E53</f>
        <v>-0.003718666342175712</v>
      </c>
      <c r="G48" s="70">
        <v>4090</v>
      </c>
      <c r="H48" s="104">
        <f>G48/G53</f>
        <v>0.015649572028207492</v>
      </c>
    </row>
    <row r="49" spans="1:8" ht="12.75">
      <c r="A49" s="249"/>
      <c r="C49" s="239"/>
      <c r="D49" s="238"/>
      <c r="E49" s="239"/>
      <c r="F49" s="238"/>
      <c r="G49" s="239"/>
      <c r="H49" s="238"/>
    </row>
    <row r="50" spans="1:8" ht="12.75">
      <c r="A50" s="60" t="s">
        <v>138</v>
      </c>
      <c r="C50" s="251">
        <v>2410.1</v>
      </c>
      <c r="D50" s="250"/>
      <c r="E50" s="251">
        <v>2276</v>
      </c>
      <c r="F50" s="250"/>
      <c r="G50" s="251">
        <v>0</v>
      </c>
      <c r="H50" s="250"/>
    </row>
    <row r="51" spans="1:8" ht="12.75">
      <c r="A51" s="58" t="s">
        <v>139</v>
      </c>
      <c r="C51" s="83">
        <v>13106.8</v>
      </c>
      <c r="D51" s="102"/>
      <c r="E51" s="83">
        <v>12304</v>
      </c>
      <c r="F51" s="102"/>
      <c r="G51" s="83">
        <v>12304</v>
      </c>
      <c r="H51" s="102"/>
    </row>
    <row r="52" spans="1:8" ht="12.75">
      <c r="A52" s="55"/>
      <c r="C52" s="79"/>
      <c r="D52" s="94"/>
      <c r="E52" s="79"/>
      <c r="F52" s="94"/>
      <c r="G52" s="79"/>
      <c r="H52" s="94"/>
    </row>
    <row r="53" spans="1:8" ht="15">
      <c r="A53" s="62" t="s">
        <v>39</v>
      </c>
      <c r="C53" s="252">
        <f>SUM(C48+C46+C36+C28+C22+C14+C8+C6+C50+C51)</f>
        <v>412985.2</v>
      </c>
      <c r="D53" s="104">
        <f>SUM(D48+D46+D36+D28+D22+D14+D8+D6)</f>
        <v>0.9624274671344155</v>
      </c>
      <c r="E53" s="252">
        <f>SUM(E48+E46+E36+E28+E22+E14+E8+E6+E50+E51)</f>
        <v>308175</v>
      </c>
      <c r="F53" s="104">
        <f>SUM(F48+F46+F36+F28+F22+F14+F8+F6)</f>
        <v>0.9526892187880263</v>
      </c>
      <c r="G53" s="70">
        <f>SUM(G48+G46+G36+G28+G22+G14+G8+G6+G51)</f>
        <v>261349</v>
      </c>
      <c r="H53" s="104">
        <f>SUM(H48+H46+H36+H28+H22+H14+H8+H6)</f>
        <v>0.9529211896735783</v>
      </c>
    </row>
    <row r="54" spans="1:8" ht="12.75">
      <c r="A54" s="55"/>
      <c r="C54" s="79"/>
      <c r="D54" s="94"/>
      <c r="E54" s="13"/>
      <c r="F54" s="93"/>
      <c r="G54" s="13"/>
      <c r="H54" s="93"/>
    </row>
    <row r="55" spans="3:8" ht="12.75">
      <c r="C55" s="79"/>
      <c r="D55" s="94"/>
      <c r="E55" s="13"/>
      <c r="F55" s="93"/>
      <c r="G55" s="13"/>
      <c r="H55" s="93"/>
    </row>
    <row r="56" spans="3:8" ht="12.75">
      <c r="C56" s="79"/>
      <c r="D56" s="94"/>
      <c r="E56" s="13"/>
      <c r="F56" s="93"/>
      <c r="G56" s="13"/>
      <c r="H56" s="93"/>
    </row>
    <row r="57" spans="3:8" ht="12.75">
      <c r="C57" s="79"/>
      <c r="D57" s="94"/>
      <c r="E57" s="13"/>
      <c r="F57" s="93"/>
      <c r="G57" s="13"/>
      <c r="H57" s="93"/>
    </row>
    <row r="58" spans="3:8" ht="12.75">
      <c r="C58" s="13"/>
      <c r="D58" s="94"/>
      <c r="E58" s="13"/>
      <c r="F58" s="93"/>
      <c r="G58" s="13"/>
      <c r="H58" s="93"/>
    </row>
    <row r="59" spans="3:8" ht="12.75">
      <c r="C59" s="13"/>
      <c r="D59" s="94"/>
      <c r="E59" s="13"/>
      <c r="F59" s="93"/>
      <c r="G59" s="13"/>
      <c r="H59" s="93"/>
    </row>
    <row r="60" spans="3:8" ht="12.75">
      <c r="C60" s="13"/>
      <c r="D60" s="94"/>
      <c r="E60" s="13"/>
      <c r="F60" s="93"/>
      <c r="H60" s="93"/>
    </row>
    <row r="61" spans="3:8" ht="12.75">
      <c r="C61" s="13"/>
      <c r="D61" s="94"/>
      <c r="E61" s="13"/>
      <c r="F61" s="93"/>
      <c r="H61" s="93"/>
    </row>
    <row r="62" spans="3:8" ht="12.75">
      <c r="C62" s="13"/>
      <c r="D62" s="94"/>
      <c r="E62" s="13"/>
      <c r="F62" s="93"/>
      <c r="H62" s="93"/>
    </row>
    <row r="63" spans="4:8" ht="12.75">
      <c r="D63" s="94"/>
      <c r="E63" s="13"/>
      <c r="F63" s="93"/>
      <c r="H63" s="93"/>
    </row>
    <row r="64" spans="4:8" ht="12.75">
      <c r="D64" s="50"/>
      <c r="F64" s="93"/>
      <c r="H64" s="93"/>
    </row>
    <row r="65" spans="6:8" ht="12.75">
      <c r="F65" s="93"/>
      <c r="H65" s="93"/>
    </row>
    <row r="66" ht="12.75">
      <c r="F66" s="93"/>
    </row>
    <row r="67" ht="12.75">
      <c r="F67" s="93"/>
    </row>
    <row r="68" ht="12.75">
      <c r="F68" s="93"/>
    </row>
    <row r="69" ht="12.75">
      <c r="F69" s="9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2012-11-27T14:09:46Z</cp:lastPrinted>
  <dcterms:created xsi:type="dcterms:W3CDTF">2007-11-20T07:12:19Z</dcterms:created>
  <dcterms:modified xsi:type="dcterms:W3CDTF">2012-11-27T14:22:57Z</dcterms:modified>
  <cp:category/>
  <cp:version/>
  <cp:contentType/>
  <cp:contentStatus/>
</cp:coreProperties>
</file>