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0" windowWidth="18900" windowHeight="8385" tabRatio="749" firstSheet="1" activeTab="2"/>
  </bookViews>
  <sheets>
    <sheet name="zvýšení DPH" sheetId="1" r:id="rId1"/>
    <sheet name="DPS" sheetId="2" r:id="rId2"/>
    <sheet name="PRO SPORT" sheetId="3" r:id="rId3"/>
    <sheet name="CPDM" sheetId="4" r:id="rId4"/>
    <sheet name="MěD" sheetId="5" r:id="rId5"/>
  </sheets>
  <definedNames/>
  <calcPr fullCalcOnLoad="1"/>
</workbook>
</file>

<file path=xl/comments5.xml><?xml version="1.0" encoding="utf-8"?>
<comments xmlns="http://schemas.openxmlformats.org/spreadsheetml/2006/main">
  <authors>
    <author>Jan Voz?bal</author>
  </authors>
  <commentList>
    <comment ref="Q5" authorId="0">
      <text>
        <r>
          <rPr>
            <b/>
            <sz val="8"/>
            <rFont val="Tahoma"/>
            <family val="2"/>
          </rPr>
          <t xml:space="preserve">zálohy energie
12*13330=159960,-Kč
</t>
        </r>
        <r>
          <rPr>
            <sz val="8"/>
            <rFont val="Tahoma"/>
            <family val="2"/>
          </rPr>
          <t xml:space="preserve">
</t>
        </r>
      </text>
    </comment>
  </commentList>
</comments>
</file>

<file path=xl/sharedStrings.xml><?xml version="1.0" encoding="utf-8"?>
<sst xmlns="http://schemas.openxmlformats.org/spreadsheetml/2006/main" count="433" uniqueCount="342">
  <si>
    <t>REKAPITULACE STŘ.</t>
  </si>
  <si>
    <t>rozpočet</t>
  </si>
  <si>
    <t>čerpání</t>
  </si>
  <si>
    <t>CELKEM</t>
  </si>
  <si>
    <t>Náklady</t>
  </si>
  <si>
    <t>Výnosy</t>
  </si>
  <si>
    <t>zisk / ztráta (+/-)</t>
  </si>
  <si>
    <t>NÁKLADY v tis. Kč</t>
  </si>
  <si>
    <t>%</t>
  </si>
  <si>
    <t>ú.z.</t>
  </si>
  <si>
    <t>položka</t>
  </si>
  <si>
    <t>MZDOVÉ A OSOBNÍ NÁKLADY</t>
  </si>
  <si>
    <t>52100 *</t>
  </si>
  <si>
    <t>Mzdy hrubé</t>
  </si>
  <si>
    <t>52401 *</t>
  </si>
  <si>
    <t>Zdravotní pojištění org.</t>
  </si>
  <si>
    <t xml:space="preserve">52402 * </t>
  </si>
  <si>
    <t>Sociální pojištění org.</t>
  </si>
  <si>
    <t>54902 *</t>
  </si>
  <si>
    <t>Zákonné pojištění org.</t>
  </si>
  <si>
    <t>52702*</t>
  </si>
  <si>
    <t>Příspěvek zam. - ZP a PP</t>
  </si>
  <si>
    <t>52701 *</t>
  </si>
  <si>
    <t>Příspěvek org. na stravenky</t>
  </si>
  <si>
    <t>PROGRAM</t>
  </si>
  <si>
    <t>Ubytování souborů</t>
  </si>
  <si>
    <t>Ubytování souborů ve vlastním zařízení</t>
  </si>
  <si>
    <t>Honoráře souborů</t>
  </si>
  <si>
    <t>Doprava souborů</t>
  </si>
  <si>
    <t>Parkovné autobusů účinkujících</t>
  </si>
  <si>
    <t>Diety souborů</t>
  </si>
  <si>
    <t>Občerstvení</t>
  </si>
  <si>
    <t>Technická spolupráce</t>
  </si>
  <si>
    <t>Ladění nástrojů</t>
  </si>
  <si>
    <t>OSA</t>
  </si>
  <si>
    <t>Dilia</t>
  </si>
  <si>
    <t xml:space="preserve">Externí produkční </t>
  </si>
  <si>
    <t>PROPAGACE</t>
  </si>
  <si>
    <t>Graf.návrhy + DTP</t>
  </si>
  <si>
    <t>Externí grafik</t>
  </si>
  <si>
    <t>Propagační materiál</t>
  </si>
  <si>
    <t>Výlep</t>
  </si>
  <si>
    <t xml:space="preserve">Reklama a mediální práce </t>
  </si>
  <si>
    <t>Tiskové práce</t>
  </si>
  <si>
    <t>Překlady a tlumočení</t>
  </si>
  <si>
    <t>Fotoslužby</t>
  </si>
  <si>
    <t>MÉDIA - ENERGIE</t>
  </si>
  <si>
    <t>50202 *</t>
  </si>
  <si>
    <t xml:space="preserve">Vodné </t>
  </si>
  <si>
    <t>50201 *</t>
  </si>
  <si>
    <t>Elektrická energie</t>
  </si>
  <si>
    <t>50203 *</t>
  </si>
  <si>
    <t>Plyn</t>
  </si>
  <si>
    <t>51811 *</t>
  </si>
  <si>
    <t>Stočné</t>
  </si>
  <si>
    <t>Teplo / energie Prelatura</t>
  </si>
  <si>
    <t>DHIM, DNHIM</t>
  </si>
  <si>
    <t xml:space="preserve">DHIM </t>
  </si>
  <si>
    <t>DNHIM</t>
  </si>
  <si>
    <t>ÚDRŽBA, OPRAVY, ÚKLID</t>
  </si>
  <si>
    <t>50106 *</t>
  </si>
  <si>
    <t>Údržbářské potřeby</t>
  </si>
  <si>
    <t>50107 *</t>
  </si>
  <si>
    <t>Elektrické potřeby</t>
  </si>
  <si>
    <t>50108 *</t>
  </si>
  <si>
    <t>Úklid. potřeby</t>
  </si>
  <si>
    <t>51101 *</t>
  </si>
  <si>
    <t>Opravy</t>
  </si>
  <si>
    <t xml:space="preserve">Údržba kostýmů </t>
  </si>
  <si>
    <t>Praní a čištění</t>
  </si>
  <si>
    <t>Úklidové práce</t>
  </si>
  <si>
    <t>51812 *</t>
  </si>
  <si>
    <t>Odvoz odpadu</t>
  </si>
  <si>
    <t>REVIZE A PREVENCE</t>
  </si>
  <si>
    <t>Ochr. prostředky a oděvy / lék. prohlídky</t>
  </si>
  <si>
    <t>Revize EZS</t>
  </si>
  <si>
    <t>Pož. Prevence - čištění opon, šál, horiz.</t>
  </si>
  <si>
    <t>Revize el. zařízení</t>
  </si>
  <si>
    <t>Revize osvětlení</t>
  </si>
  <si>
    <t>Revize nouz. osv. + AKU</t>
  </si>
  <si>
    <t>Revize tlakové nádrže</t>
  </si>
  <si>
    <t xml:space="preserve">Bezp. směrnice, školení BOZP </t>
  </si>
  <si>
    <t>Revize jev. Techniky (tahy)</t>
  </si>
  <si>
    <t>Revize vzduchotechnika, pož. klapek</t>
  </si>
  <si>
    <t>Revize komínů</t>
  </si>
  <si>
    <t>Revize hromosvodů</t>
  </si>
  <si>
    <t>NÁKUP MATERIÁLU</t>
  </si>
  <si>
    <t>50102 *</t>
  </si>
  <si>
    <t>Kancelářský materiál</t>
  </si>
  <si>
    <t>Dekorační materiál</t>
  </si>
  <si>
    <t>Materiál ostatní + drobná evidence</t>
  </si>
  <si>
    <t>Vstupenky - výroba</t>
  </si>
  <si>
    <t>Nákup zboží</t>
  </si>
  <si>
    <t>REŽIJNÍ NÁKLADY</t>
  </si>
  <si>
    <t>Cestovné</t>
  </si>
  <si>
    <t>51801 *</t>
  </si>
  <si>
    <t xml:space="preserve">Poštovné+známky </t>
  </si>
  <si>
    <t>Výpočetní technika - servis</t>
  </si>
  <si>
    <t>51804 *</t>
  </si>
  <si>
    <t>Pevná tel. linka</t>
  </si>
  <si>
    <t>51803 *</t>
  </si>
  <si>
    <t>Mobilní telefony</t>
  </si>
  <si>
    <t>Internet</t>
  </si>
  <si>
    <t>51805 *</t>
  </si>
  <si>
    <t xml:space="preserve">Kopírování </t>
  </si>
  <si>
    <t xml:space="preserve">Školení </t>
  </si>
  <si>
    <t>SLUŽBY</t>
  </si>
  <si>
    <t xml:space="preserve">Montáže podií </t>
  </si>
  <si>
    <t>Bezp. služba – EZS objektu</t>
  </si>
  <si>
    <t>Služby agentur + doprava diváků</t>
  </si>
  <si>
    <t xml:space="preserve">Provize za prodej vstupenek </t>
  </si>
  <si>
    <t>Zdravotnické služby</t>
  </si>
  <si>
    <t>Ostatní služby</t>
  </si>
  <si>
    <t>pronájem 6KWIN + aktualizace</t>
  </si>
  <si>
    <t>Coloseum - pronájem apl. Kapacity</t>
  </si>
  <si>
    <t>Asistenční hlídka SDH</t>
  </si>
  <si>
    <t>PROVOZ AUTOMOBILU</t>
  </si>
  <si>
    <t>PHM</t>
  </si>
  <si>
    <t>Autoúdržba (+autopotřeby)</t>
  </si>
  <si>
    <t>Dopravní služby</t>
  </si>
  <si>
    <t>51864 *</t>
  </si>
  <si>
    <t>Leasing-úroky z úvěru /54400/</t>
  </si>
  <si>
    <t>NÁJMY A PŮJČOVNÉ</t>
  </si>
  <si>
    <t>Půjčovné automobilu</t>
  </si>
  <si>
    <t>Nájemné nemovitosti</t>
  </si>
  <si>
    <t>Nájemné mov. věcí</t>
  </si>
  <si>
    <t>Nájem garáže Roos.</t>
  </si>
  <si>
    <t xml:space="preserve">Nájem skladu </t>
  </si>
  <si>
    <t>Nájem parku</t>
  </si>
  <si>
    <t>Nájem věcí</t>
  </si>
  <si>
    <t>POPLATKY</t>
  </si>
  <si>
    <t>Kolky</t>
  </si>
  <si>
    <t>Ostatní daně a poplatky</t>
  </si>
  <si>
    <t>Bankovní poplatky</t>
  </si>
  <si>
    <t>DANĚ</t>
  </si>
  <si>
    <t>Daň z příjmu</t>
  </si>
  <si>
    <t>DPH - vypořádání koeficientu</t>
  </si>
  <si>
    <t>Daň z vkl.</t>
  </si>
  <si>
    <t>Daň silniční</t>
  </si>
  <si>
    <t>POJIŠTĚNÍ</t>
  </si>
  <si>
    <t>Zákonné + havarijní pojištění auto</t>
  </si>
  <si>
    <t>Pojištění majetku, odp.za škody</t>
  </si>
  <si>
    <t>DAŇOVÉ A PRÁVNÍ PORADENSTVÍ, AUDIT</t>
  </si>
  <si>
    <t>Audit + účetní poradenství</t>
  </si>
  <si>
    <t>Účetnictví</t>
  </si>
  <si>
    <t>Právní poradenství</t>
  </si>
  <si>
    <t>REKLAMA A NEDIÁLNÍ PRÁCE</t>
  </si>
  <si>
    <t>Reklamní služby</t>
  </si>
  <si>
    <t>OSTATNÍ NÁKLADY</t>
  </si>
  <si>
    <t>Jiné náklady</t>
  </si>
  <si>
    <t>Dilia - kopírování za úplatu</t>
  </si>
  <si>
    <t xml:space="preserve">Ostatní náklady </t>
  </si>
  <si>
    <t>penále , pokuty</t>
  </si>
  <si>
    <t>REZERVA, ODPISY</t>
  </si>
  <si>
    <t>VÝNOSY v tis. Kč</t>
  </si>
  <si>
    <t>DOTACE</t>
  </si>
  <si>
    <t>Dotace na program a provoz</t>
  </si>
  <si>
    <t>Dotace nájemné nemovitosti</t>
  </si>
  <si>
    <t>Dotace nájem mov. věcí</t>
  </si>
  <si>
    <t>Dotace nájem skladu</t>
  </si>
  <si>
    <t>Dotace nájem parku</t>
  </si>
  <si>
    <t>GRANTY, DARY, REKLAMA</t>
  </si>
  <si>
    <t>Granty</t>
  </si>
  <si>
    <t>Sponzorské dary</t>
  </si>
  <si>
    <t>Reklama</t>
  </si>
  <si>
    <t>PŘÍJMY Z VLASTNÍ ČINNOSTI</t>
  </si>
  <si>
    <t>Vstupné</t>
  </si>
  <si>
    <t>Vlast. projekty + DěS</t>
  </si>
  <si>
    <t>Ozvučení akcí</t>
  </si>
  <si>
    <t>Tržby z prodeje materiálu</t>
  </si>
  <si>
    <t>Provize z prodeje vstupenek</t>
  </si>
  <si>
    <t>NÁJMY</t>
  </si>
  <si>
    <t>Ostatní drobné nájmy+USA</t>
  </si>
  <si>
    <t>Užívání prostor - soubory</t>
  </si>
  <si>
    <t>Nájem Aspekt</t>
  </si>
  <si>
    <t>Nájem JUDr. Hrdina</t>
  </si>
  <si>
    <t>Nájem Div. kavárna</t>
  </si>
  <si>
    <t>Pronájem kostymérny</t>
  </si>
  <si>
    <t>Pronájem kostýmů</t>
  </si>
  <si>
    <t>Nájem a služby Prokyšův sál</t>
  </si>
  <si>
    <t>Kopírka ( 64904 nájemci)</t>
  </si>
  <si>
    <t xml:space="preserve">Auto soukromě+ost. služby 60204 </t>
  </si>
  <si>
    <t>Ubytování pro veřejnost</t>
  </si>
  <si>
    <t>Parkovné</t>
  </si>
  <si>
    <t>Služby Aspekt</t>
  </si>
  <si>
    <t>Služby JUDr. Hrdina</t>
  </si>
  <si>
    <t>Služby Div. kavárna</t>
  </si>
  <si>
    <t>Služby kostymérna</t>
  </si>
  <si>
    <t>Tržby za zboží - suvenýry</t>
  </si>
  <si>
    <t>REKLAMA</t>
  </si>
  <si>
    <t>OSTATNÍ VÝNOSY</t>
  </si>
  <si>
    <t>Úroky (+ ter. vklad 64402)</t>
  </si>
  <si>
    <t>Přefakturace</t>
  </si>
  <si>
    <t>Jiné ostatní</t>
  </si>
  <si>
    <t>Kurzové zisky</t>
  </si>
  <si>
    <t>Rozpočet zpracoval: Jan Vozábal</t>
  </si>
  <si>
    <t>MD</t>
  </si>
  <si>
    <t>SLAVNOS</t>
  </si>
  <si>
    <t>PRELAT</t>
  </si>
  <si>
    <t>SOBĚSTAČNOST s nájmem</t>
  </si>
  <si>
    <t>SOBĚSTAČNOST bez nájmu</t>
  </si>
  <si>
    <t>HLAVNÍ ČINNOST</t>
  </si>
  <si>
    <t>DOPLŇKOVÁ ČINNOST</t>
  </si>
  <si>
    <t xml:space="preserve">HLAVNÍ ČINNOST </t>
  </si>
  <si>
    <t xml:space="preserve">DOPLŇKOVÁ ČINNOST </t>
  </si>
  <si>
    <t>Revize hasících přístrojů + výměna</t>
  </si>
  <si>
    <t>Revize dýmových klapek + opravy</t>
  </si>
  <si>
    <t>REKAPITULACE DOTACE</t>
  </si>
  <si>
    <t>Celkové výnosy</t>
  </si>
  <si>
    <t>Dotace na nájem majetku města</t>
  </si>
  <si>
    <t>Vlastní příjmy organizace</t>
  </si>
  <si>
    <t>BEZ PROJEKTU ČESKOKRUMLOVSKÉ SLAVNOSTI</t>
  </si>
  <si>
    <t>v tis. Kč</t>
  </si>
  <si>
    <t>Služby ubytovací zařízení</t>
  </si>
  <si>
    <t>MD (stř. 1,2,3)</t>
  </si>
  <si>
    <t>NÁJMY (stř. 7)</t>
  </si>
  <si>
    <t>SLAVNOS (stř. 4, 6)</t>
  </si>
  <si>
    <t>PRELAT (stř. 8)</t>
  </si>
  <si>
    <t>SLAVNOS (stř. 9)</t>
  </si>
  <si>
    <t>Provize-zprostř.ubytování</t>
  </si>
  <si>
    <t>vč. Slavností</t>
  </si>
  <si>
    <r>
      <t xml:space="preserve">Šatna + </t>
    </r>
    <r>
      <rPr>
        <strike/>
        <sz val="9"/>
        <rFont val="Arial"/>
        <family val="2"/>
      </rPr>
      <t>doprava diváci</t>
    </r>
  </si>
  <si>
    <t xml:space="preserve">Podnájem ubytovacího zařízení </t>
  </si>
  <si>
    <t>Telefony (64903 zaměstnanci)</t>
  </si>
  <si>
    <t>Revize požárních hydrantů + hadice</t>
  </si>
  <si>
    <t>Revize plyn + odb. prohlídka kotelny</t>
  </si>
  <si>
    <t>Ohňostroje, rauty</t>
  </si>
  <si>
    <t>Zvýšení spodní sazby DPH ze 14 na 15 % a základní sazby z 20 na 21 % (pro léta 2013 až 2015).</t>
  </si>
  <si>
    <t>Pracujícím důchodcům se zruší základní sleva na dani 24 840 Kč (pro léta 2013 až 2015).</t>
  </si>
  <si>
    <t>Vysoce vydělávajícím zaměstnancům a OSVČ se zavede sedmiprocentní přirážka daně na tu část jejich příjmů, která za rok převýší 48násobek hrubé průměrné měsíční mzdy (zvýšenou sazbou se tedy zdaní to, co převýší 1,2 miliónu korun ročně, resp. 100 tisíc Kč měsíčně – rovněž pro léta 2013 až 2015.</t>
  </si>
  <si>
    <t>Zrušení stropů u zdravotního pojistného (pro 2013 až 2015).</t>
  </si>
  <si>
    <t>OSVČ s paušálem ztratí nárok na slevu na děti a vyživovanou manželku. U činností spadajících do paušálů 40 procent (např. advokáti, lékaři, daňoví poradci, notáři, pojišťovací agenti), resp. 30 procent (pronájmy), bude nárok na paušál jen do hrubého příjmu dva milióny korun (od 2013 bez časového omezení).</t>
  </si>
  <si>
    <t>Zvýšení daně z převodu nemovitostí ze tří na čtyři procenta (od ledna 2013 bez časového omezení).</t>
  </si>
  <si>
    <t>Zrušení zelené nafty (od ledna 2014 bez časového omezení).</t>
  </si>
  <si>
    <t>Uplatnění daně na tiché víno (od ledna 2014 bez časového omezení)</t>
  </si>
  <si>
    <t>MĚSTSKÉ DIVADLO ČESKÝ KRUMLOV – ROZPOČET 2014</t>
  </si>
  <si>
    <t>účet 911 – rezervní fond.   Stav k 31.12.2012</t>
  </si>
  <si>
    <t>účet 932 - neuhrazená ztráta. Stav k 31.12.2012</t>
  </si>
  <si>
    <t>DLOUHODOBÉ HOSPODAŘENÍ k 31.12.2012</t>
  </si>
  <si>
    <t>CELKEM 2014</t>
  </si>
  <si>
    <t>Rezerva,odpisy 55100</t>
  </si>
  <si>
    <t>Knihy a noviny - odb. literatura</t>
  </si>
  <si>
    <t>Co obsahuje vládní balík - 2013:</t>
  </si>
  <si>
    <t>2013-2014</t>
  </si>
  <si>
    <t>v.2, ze dne 23.10.2013</t>
  </si>
  <si>
    <t>DOMY S PEČOVATELSKOU SLUŽBOU, o.p.s. 2014</t>
  </si>
  <si>
    <t>Rekapitulace</t>
  </si>
  <si>
    <t>Celkem</t>
  </si>
  <si>
    <t>Správa společnosti</t>
  </si>
  <si>
    <t>Vyšehrad</t>
  </si>
  <si>
    <t>Za Soudem</t>
  </si>
  <si>
    <t>Senior klub</t>
  </si>
  <si>
    <t>Senior klub HČ</t>
  </si>
  <si>
    <t>Pečovatelská služba MÚ</t>
  </si>
  <si>
    <t>Pečovatelská služba MPSV</t>
  </si>
  <si>
    <t>Odleh. služba-DOMOVINKA MÚ</t>
  </si>
  <si>
    <t>Odleh. služba-DOMOVINKA MPSV</t>
  </si>
  <si>
    <t>Tísňová péče MÚ</t>
  </si>
  <si>
    <t>Tísňová péče MPSV</t>
  </si>
  <si>
    <t>Spotřeba materiálu</t>
  </si>
  <si>
    <t>Opravy a udržování</t>
  </si>
  <si>
    <t>Voda</t>
  </si>
  <si>
    <t>Teplo</t>
  </si>
  <si>
    <t>El.energie</t>
  </si>
  <si>
    <t>Mzdové náklady</t>
  </si>
  <si>
    <t xml:space="preserve">Odvody </t>
  </si>
  <si>
    <t>Stravenky</t>
  </si>
  <si>
    <t>Jiné provozní náklady,odpisy</t>
  </si>
  <si>
    <t>Celkem výdaje</t>
  </si>
  <si>
    <t>Úhrada PS</t>
  </si>
  <si>
    <t>Tržby - zboží</t>
  </si>
  <si>
    <t>Platby TKP+ PS(obce)</t>
  </si>
  <si>
    <t>Tržby z pronájmu(obyvatel)</t>
  </si>
  <si>
    <t>Nájmy bytů</t>
  </si>
  <si>
    <t>Nahodilé příjmy</t>
  </si>
  <si>
    <t xml:space="preserve">Úroky </t>
  </si>
  <si>
    <t>Poplatky klientů TKP</t>
  </si>
  <si>
    <t>Domovinka</t>
  </si>
  <si>
    <t>Úhrada VZP</t>
  </si>
  <si>
    <t>Kompenzační pomůcky</t>
  </si>
  <si>
    <t>Celkem příjmy</t>
  </si>
  <si>
    <t>Žádost o dotaci MÚ</t>
  </si>
  <si>
    <t>Žádost o dotaci MPSV</t>
  </si>
  <si>
    <t>Plánovaná  dotace na rok 2014</t>
  </si>
  <si>
    <t>Dotace od města na rok 2014 ve výši 3.180 tis. Kč  + předpokládaná výše dotace MPSV (r. 2013 - 3.022 tis. Kč), celkem 6.202 tis. Kč.</t>
  </si>
  <si>
    <t>Požadovaná dotace od o.p.s. ve výši 2.742 tis. Kč + žádost o dotaci MPSV ve výši 3.460 tis. Kč, celkem 6.202 tis. Kč</t>
  </si>
  <si>
    <t>CENTRUM PRO POMOC DĚTEM A MLÁDEŽI, o.p.s. - 2014</t>
  </si>
  <si>
    <t xml:space="preserve">REKAPITULACE </t>
  </si>
  <si>
    <t>2014 (návrh)</t>
  </si>
  <si>
    <t>SPÄVA AREÁLU</t>
  </si>
  <si>
    <t>VIKTORIE(monitoring a prevence prostituce)</t>
  </si>
  <si>
    <t>CENTRUM</t>
  </si>
  <si>
    <t>RÁDIO-ICM</t>
  </si>
  <si>
    <t>ICM</t>
  </si>
  <si>
    <t>HSM (hudební studio)</t>
  </si>
  <si>
    <t>STREETWORK + VIKTORIE</t>
  </si>
  <si>
    <t>BOUDA</t>
  </si>
  <si>
    <t>Spotřební materiál</t>
  </si>
  <si>
    <t>Nájemné</t>
  </si>
  <si>
    <t>Teplo, jiné vytápění</t>
  </si>
  <si>
    <t>Energie</t>
  </si>
  <si>
    <t>Nákup služeb</t>
  </si>
  <si>
    <t>Mzdové prostředky, OON</t>
  </si>
  <si>
    <t>Jiné provozní náklady</t>
  </si>
  <si>
    <t>odpisy</t>
  </si>
  <si>
    <t>CELKEM NÁKLADY</t>
  </si>
  <si>
    <t>státní dotace, EU</t>
  </si>
  <si>
    <t>ost.dotace</t>
  </si>
  <si>
    <t>dotace od obcí,ost.dotace,KÚ</t>
  </si>
  <si>
    <t>úroky</t>
  </si>
  <si>
    <t>ost.příjmy,tržby</t>
  </si>
  <si>
    <t>nájmy</t>
  </si>
  <si>
    <t>CELKEM VÝNOSY</t>
  </si>
  <si>
    <t>PRO-SPORT  ČK o.p.s.  - 2014</t>
  </si>
  <si>
    <t xml:space="preserve">PRO-SPORT ČK o.p.s. </t>
  </si>
  <si>
    <t>Správa 002</t>
  </si>
  <si>
    <t>ICOS VČ 003</t>
  </si>
  <si>
    <t>Masáže VČ 0032</t>
  </si>
  <si>
    <t>PB HČ 004</t>
  </si>
  <si>
    <t>PB PŠ VČ 0041</t>
  </si>
  <si>
    <t>PB  VČ 0042</t>
  </si>
  <si>
    <t>ZS HČ 005</t>
  </si>
  <si>
    <t>ZS VČ 0051</t>
  </si>
  <si>
    <t>SH HČ 006</t>
  </si>
  <si>
    <t>SH ubytovna VČ 0061</t>
  </si>
  <si>
    <t>SH Bufet VČ 0062</t>
  </si>
  <si>
    <t>DH HČ 007</t>
  </si>
  <si>
    <t>VČ 008+009</t>
  </si>
  <si>
    <t>Oprava a udržování</t>
  </si>
  <si>
    <t>El. energie</t>
  </si>
  <si>
    <t>Plyn, ost.energie</t>
  </si>
  <si>
    <t>Ostatní služby, ost. poplatky</t>
  </si>
  <si>
    <t>Odpisy investičního majetku</t>
  </si>
  <si>
    <t>Příspěvek na sport. akce, dary</t>
  </si>
  <si>
    <t>Provozní dotace SH</t>
  </si>
  <si>
    <t>Splátka úvěru,leasing</t>
  </si>
  <si>
    <t>Tvorba rezerv</t>
  </si>
  <si>
    <t>Tržby ze služeb</t>
  </si>
  <si>
    <t>Tržby z prodeje zboží</t>
  </si>
  <si>
    <t>Dary (odpisy)</t>
  </si>
  <si>
    <t>Úroky</t>
  </si>
  <si>
    <t>Nájmy</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</si>
</sst>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Red]\-#,##0"/>
    <numFmt numFmtId="165" formatCode="#,##0;\-#,##0"/>
    <numFmt numFmtId="166" formatCode="#,##0.00;[Red]\-#,##0.00"/>
    <numFmt numFmtId="167" formatCode="&quot;Yes&quot;;&quot;Yes&quot;;&quot;No&quot;"/>
    <numFmt numFmtId="168" formatCode="&quot;True&quot;;&quot;True&quot;;&quot;False&quot;"/>
    <numFmt numFmtId="169" formatCode="&quot;On&quot;;&quot;On&quot;;&quot;Off&quot;"/>
    <numFmt numFmtId="170" formatCode="[$€-2]\ #\ ##,000_);[Red]\([$€-2]\ #\ ##,000\)"/>
  </numFmts>
  <fonts count="68">
    <font>
      <sz val="10"/>
      <name val="Arial"/>
      <family val="2"/>
    </font>
    <font>
      <sz val="12"/>
      <color indexed="8"/>
      <name val="Calibri"/>
      <family val="2"/>
    </font>
    <font>
      <b/>
      <sz val="18"/>
      <name val="Arial"/>
      <family val="2"/>
    </font>
    <font>
      <sz val="9"/>
      <name val="Arial"/>
      <family val="2"/>
    </font>
    <font>
      <sz val="12"/>
      <color indexed="10"/>
      <name val="Arial"/>
      <family val="2"/>
    </font>
    <font>
      <b/>
      <sz val="12"/>
      <color indexed="8"/>
      <name val="Arial"/>
      <family val="2"/>
    </font>
    <font>
      <b/>
      <sz val="14"/>
      <color indexed="8"/>
      <name val="Arial"/>
      <family val="2"/>
    </font>
    <font>
      <b/>
      <sz val="9"/>
      <name val="Arial"/>
      <family val="2"/>
    </font>
    <font>
      <sz val="12"/>
      <color indexed="8"/>
      <name val="Arial"/>
      <family val="2"/>
    </font>
    <font>
      <b/>
      <sz val="9"/>
      <color indexed="57"/>
      <name val="Arial"/>
      <family val="2"/>
    </font>
    <font>
      <b/>
      <sz val="14"/>
      <name val="Arial"/>
      <family val="2"/>
    </font>
    <font>
      <b/>
      <sz val="10"/>
      <name val="Arial"/>
      <family val="2"/>
    </font>
    <font>
      <i/>
      <sz val="9"/>
      <name val="Arial"/>
      <family val="2"/>
    </font>
    <font>
      <sz val="8"/>
      <name val="Arial"/>
      <family val="2"/>
    </font>
    <font>
      <sz val="8"/>
      <color indexed="9"/>
      <name val="Arial"/>
      <family val="2"/>
    </font>
    <font>
      <sz val="9"/>
      <color indexed="9"/>
      <name val="Arial"/>
      <family val="2"/>
    </font>
    <font>
      <b/>
      <sz val="10"/>
      <color indexed="9"/>
      <name val="Arial"/>
      <family val="2"/>
    </font>
    <font>
      <b/>
      <sz val="11"/>
      <color indexed="9"/>
      <name val="Arial"/>
      <family val="2"/>
    </font>
    <font>
      <b/>
      <sz val="8"/>
      <color indexed="17"/>
      <name val="Arial"/>
      <family val="2"/>
    </font>
    <font>
      <b/>
      <sz val="8"/>
      <name val="Arial"/>
      <family val="2"/>
    </font>
    <font>
      <b/>
      <sz val="10"/>
      <color indexed="8"/>
      <name val="Arial"/>
      <family val="2"/>
    </font>
    <font>
      <b/>
      <sz val="9"/>
      <color indexed="8"/>
      <name val="Arial"/>
      <family val="2"/>
    </font>
    <font>
      <b/>
      <sz val="8"/>
      <name val="Tahoma"/>
      <family val="2"/>
    </font>
    <font>
      <sz val="8"/>
      <name val="Tahoma"/>
      <family val="2"/>
    </font>
    <font>
      <sz val="12"/>
      <name val="Arial"/>
      <family val="2"/>
    </font>
    <font>
      <b/>
      <sz val="12"/>
      <name val="Arial"/>
      <family val="2"/>
    </font>
    <font>
      <strike/>
      <sz val="9"/>
      <name val="Arial"/>
      <family val="2"/>
    </font>
    <font>
      <sz val="12"/>
      <color indexed="9"/>
      <name val="Calibri"/>
      <family val="2"/>
    </font>
    <font>
      <b/>
      <sz val="12"/>
      <color indexed="8"/>
      <name val="Calibri"/>
      <family val="2"/>
    </font>
    <font>
      <u val="single"/>
      <sz val="10"/>
      <color indexed="12"/>
      <name val="Arial"/>
      <family val="2"/>
    </font>
    <font>
      <sz val="12"/>
      <color indexed="20"/>
      <name val="Calibri"/>
      <family val="2"/>
    </font>
    <font>
      <b/>
      <sz val="12"/>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2"/>
      <color indexed="60"/>
      <name val="Calibri"/>
      <family val="2"/>
    </font>
    <font>
      <sz val="12"/>
      <color indexed="52"/>
      <name val="Calibri"/>
      <family val="2"/>
    </font>
    <font>
      <u val="single"/>
      <sz val="10"/>
      <color indexed="20"/>
      <name val="Arial"/>
      <family val="2"/>
    </font>
    <font>
      <sz val="12"/>
      <color indexed="17"/>
      <name val="Calibri"/>
      <family val="2"/>
    </font>
    <font>
      <sz val="12"/>
      <color indexed="10"/>
      <name val="Calibri"/>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0"/>
      <color indexed="10"/>
      <name val="Arial"/>
      <family val="2"/>
    </font>
    <font>
      <sz val="10"/>
      <color indexed="9"/>
      <name val="Arial"/>
      <family val="2"/>
    </font>
    <font>
      <b/>
      <u val="single"/>
      <sz val="14"/>
      <name val="Arial CE"/>
      <family val="0"/>
    </font>
    <font>
      <sz val="10"/>
      <name val="Arial CE"/>
      <family val="0"/>
    </font>
    <font>
      <u val="single"/>
      <sz val="8"/>
      <name val="Arial CE"/>
      <family val="0"/>
    </font>
    <font>
      <u val="single"/>
      <sz val="8"/>
      <name val="Arial"/>
      <family val="2"/>
    </font>
    <font>
      <b/>
      <u val="single"/>
      <sz val="7"/>
      <color indexed="10"/>
      <name val="Arial CE"/>
      <family val="0"/>
    </font>
    <font>
      <b/>
      <sz val="7"/>
      <color indexed="10"/>
      <name val="Arial CE"/>
      <family val="0"/>
    </font>
    <font>
      <sz val="7"/>
      <name val="Arial"/>
      <family val="2"/>
    </font>
    <font>
      <b/>
      <sz val="7"/>
      <name val="Arial"/>
      <family val="2"/>
    </font>
    <font>
      <sz val="8"/>
      <name val="Times New Roman"/>
      <family val="1"/>
    </font>
    <font>
      <sz val="7"/>
      <color indexed="10"/>
      <name val="Arial CE"/>
      <family val="0"/>
    </font>
    <font>
      <b/>
      <u val="single"/>
      <sz val="8"/>
      <name val="Arial"/>
      <family val="2"/>
    </font>
    <font>
      <b/>
      <u val="single"/>
      <sz val="7"/>
      <name val="Arial"/>
      <family val="2"/>
    </font>
    <font>
      <b/>
      <sz val="7"/>
      <color indexed="14"/>
      <name val="Arial"/>
      <family val="2"/>
    </font>
    <font>
      <b/>
      <sz val="8"/>
      <name val="Arial CE"/>
      <family val="0"/>
    </font>
    <font>
      <sz val="11"/>
      <color indexed="8"/>
      <name val="Calibri"/>
      <family val="2"/>
    </font>
    <font>
      <b/>
      <u val="single"/>
      <sz val="8"/>
      <name val="Arial CE"/>
      <family val="2"/>
    </font>
    <font>
      <sz val="8"/>
      <name val="Arial CE"/>
      <family val="2"/>
    </font>
    <font>
      <b/>
      <sz val="7"/>
      <name val="Arial CE"/>
      <family val="2"/>
    </font>
    <font>
      <b/>
      <u val="single"/>
      <sz val="14"/>
      <name val="Arial"/>
      <family val="2"/>
    </font>
    <font>
      <sz val="8"/>
      <color indexed="10"/>
      <name val="Arial"/>
      <family val="2"/>
    </font>
    <font>
      <b/>
      <u val="single"/>
      <sz val="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8"/>
        <bgColor indexed="64"/>
      </patternFill>
    </fill>
    <fill>
      <patternFill patternType="solid">
        <fgColor indexed="8"/>
        <bgColor indexed="64"/>
      </patternFill>
    </fill>
    <fill>
      <patternFill patternType="solid">
        <fgColor indexed="9"/>
        <bgColor indexed="64"/>
      </patternFill>
    </fill>
    <fill>
      <patternFill patternType="solid">
        <fgColor indexed="13"/>
        <bgColor indexed="64"/>
      </patternFill>
    </fill>
  </fills>
  <borders count="15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color indexed="8"/>
      </left>
      <right>
        <color indexed="63"/>
      </right>
      <top style="medium">
        <color indexed="8"/>
      </top>
      <bottom style="medium">
        <color indexed="8"/>
      </bottom>
    </border>
    <border>
      <left style="double">
        <color indexed="8"/>
      </left>
      <right>
        <color indexed="63"/>
      </right>
      <top>
        <color indexed="63"/>
      </top>
      <bottom>
        <color indexed="63"/>
      </bottom>
    </border>
    <border>
      <left style="thick">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medium">
        <color indexed="8"/>
      </left>
      <right>
        <color indexed="63"/>
      </right>
      <top style="medium">
        <color indexed="8"/>
      </top>
      <bottom style="thin">
        <color indexed="8"/>
      </bottom>
    </border>
    <border>
      <left style="thick">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medium">
        <color indexed="8"/>
      </left>
      <right>
        <color indexed="63"/>
      </right>
      <top style="thin">
        <color indexed="8"/>
      </top>
      <bottom style="thin">
        <color indexed="8"/>
      </bottom>
    </border>
    <border>
      <left style="thick">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ck">
        <color indexed="8"/>
      </left>
      <right style="thin">
        <color indexed="8"/>
      </right>
      <top style="medium">
        <color indexed="8"/>
      </top>
      <bottom style="medium">
        <color indexed="8"/>
      </bottom>
    </border>
    <border>
      <left style="thin">
        <color indexed="8"/>
      </left>
      <right style="double">
        <color indexed="8"/>
      </right>
      <top style="medium">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double">
        <color indexed="8"/>
      </left>
      <right style="double">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thick">
        <color indexed="8"/>
      </left>
      <right style="thin">
        <color indexed="8"/>
      </right>
      <top style="hair">
        <color indexed="8"/>
      </top>
      <bottom style="hair">
        <color indexed="8"/>
      </bottom>
    </border>
    <border>
      <left style="hair">
        <color indexed="8"/>
      </left>
      <right style="double">
        <color indexed="8"/>
      </right>
      <top style="hair">
        <color indexed="8"/>
      </top>
      <bottom style="hair">
        <color indexed="8"/>
      </bottom>
    </border>
    <border>
      <left style="double">
        <color indexed="8"/>
      </left>
      <right style="hair">
        <color indexed="8"/>
      </right>
      <top style="hair">
        <color indexed="8"/>
      </top>
      <bottom style="hair">
        <color indexed="8"/>
      </bottom>
    </border>
    <border>
      <left style="medium">
        <color indexed="8"/>
      </left>
      <right style="medium">
        <color indexed="8"/>
      </right>
      <top style="thin">
        <color indexed="8"/>
      </top>
      <bottom style="thin">
        <color indexed="8"/>
      </bottom>
    </border>
    <border>
      <left style="double">
        <color indexed="8"/>
      </left>
      <right style="double">
        <color indexed="8"/>
      </right>
      <top style="thin">
        <color indexed="8"/>
      </top>
      <bottom style="thin">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double">
        <color indexed="8"/>
      </left>
      <right style="thin">
        <color indexed="8"/>
      </right>
      <top style="thin">
        <color indexed="8"/>
      </top>
      <bottom style="thin">
        <color indexed="8"/>
      </bottom>
    </border>
    <border>
      <left>
        <color indexed="63"/>
      </left>
      <right style="double">
        <color indexed="8"/>
      </right>
      <top>
        <color indexed="63"/>
      </top>
      <bottom>
        <color indexed="63"/>
      </bottom>
    </border>
    <border>
      <left style="thin">
        <color indexed="8"/>
      </left>
      <right>
        <color indexed="63"/>
      </right>
      <top style="thin">
        <color indexed="8"/>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hair">
        <color indexed="8"/>
      </top>
      <bottom style="hair">
        <color indexed="8"/>
      </bottom>
    </border>
    <border>
      <left style="double">
        <color indexed="8"/>
      </left>
      <right style="thin">
        <color indexed="8"/>
      </right>
      <top style="medium">
        <color indexed="8"/>
      </top>
      <bottom style="thin">
        <color indexed="8"/>
      </bottom>
    </border>
    <border>
      <left style="double">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color indexed="8"/>
      </right>
      <top style="hair">
        <color indexed="8"/>
      </top>
      <bottom style="hair">
        <color indexed="8"/>
      </bottom>
    </border>
    <border>
      <left style="thick">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medium">
        <color indexed="8"/>
      </left>
      <right style="thin">
        <color indexed="8"/>
      </right>
      <top style="hair">
        <color indexed="8"/>
      </top>
      <bottom style="medium">
        <color indexed="8"/>
      </bottom>
    </border>
    <border>
      <left style="thin">
        <color indexed="8"/>
      </left>
      <right style="double">
        <color indexed="8"/>
      </right>
      <top style="hair">
        <color indexed="8"/>
      </top>
      <bottom style="medium">
        <color indexed="8"/>
      </bottom>
    </border>
    <border>
      <left style="double">
        <color indexed="8"/>
      </left>
      <right style="thin">
        <color indexed="8"/>
      </right>
      <top style="hair">
        <color indexed="8"/>
      </top>
      <bottom style="medium">
        <color indexed="8"/>
      </bottom>
    </border>
    <border>
      <left style="thin">
        <color indexed="8"/>
      </left>
      <right style="medium">
        <color indexed="8"/>
      </right>
      <top style="hair">
        <color indexed="8"/>
      </top>
      <bottom style="medium">
        <color indexed="8"/>
      </bottom>
    </border>
    <border>
      <left style="double">
        <color indexed="8"/>
      </left>
      <right style="thin">
        <color indexed="8"/>
      </right>
      <top style="medium">
        <color indexed="8"/>
      </top>
      <bottom style="hair">
        <color indexed="8"/>
      </bottom>
    </border>
    <border>
      <left style="thin">
        <color indexed="8"/>
      </left>
      <right style="double">
        <color indexed="8"/>
      </right>
      <top style="medium">
        <color indexed="8"/>
      </top>
      <bottom style="hair">
        <color indexed="8"/>
      </bottom>
    </border>
    <border>
      <left style="thin">
        <color indexed="8"/>
      </left>
      <right style="double">
        <color indexed="8"/>
      </right>
      <top style="hair">
        <color indexed="8"/>
      </top>
      <bottom style="thin">
        <color indexed="8"/>
      </bottom>
    </border>
    <border>
      <left style="thick">
        <color indexed="8"/>
      </left>
      <right style="thin">
        <color indexed="8"/>
      </right>
      <top>
        <color indexed="63"/>
      </top>
      <bottom>
        <color indexed="63"/>
      </bottom>
    </border>
    <border>
      <left>
        <color indexed="63"/>
      </left>
      <right>
        <color indexed="63"/>
      </right>
      <top>
        <color indexed="63"/>
      </top>
      <bottom style="medium">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medium">
        <color indexed="8"/>
      </left>
      <right style="thick">
        <color indexed="8"/>
      </right>
      <top>
        <color indexed="63"/>
      </top>
      <bottom style="medium">
        <color indexed="8"/>
      </bottom>
    </border>
    <border>
      <left style="medium">
        <color indexed="8"/>
      </left>
      <right style="thick">
        <color indexed="8"/>
      </right>
      <top style="medium">
        <color indexed="8"/>
      </top>
      <bottom style="thin">
        <color indexed="8"/>
      </bottom>
    </border>
    <border>
      <left style="medium">
        <color indexed="8"/>
      </left>
      <right style="thick">
        <color indexed="8"/>
      </right>
      <top style="thin">
        <color indexed="8"/>
      </top>
      <bottom style="thin">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color indexed="63"/>
      </top>
      <bottom>
        <color indexed="63"/>
      </bottom>
    </border>
    <border>
      <left style="medium">
        <color indexed="8"/>
      </left>
      <right style="thick">
        <color indexed="8"/>
      </right>
      <top style="thin">
        <color indexed="8"/>
      </top>
      <bottom>
        <color indexed="63"/>
      </bottom>
    </border>
    <border>
      <left>
        <color indexed="63"/>
      </left>
      <right style="medium">
        <color indexed="8"/>
      </right>
      <top>
        <color indexed="63"/>
      </top>
      <bottom>
        <color indexed="63"/>
      </bottom>
    </border>
    <border>
      <left>
        <color indexed="63"/>
      </left>
      <right>
        <color indexed="63"/>
      </right>
      <top style="medium">
        <color indexed="8"/>
      </top>
      <bottom style="medium">
        <color indexed="8"/>
      </bottom>
    </border>
    <border>
      <left>
        <color indexed="63"/>
      </left>
      <right style="medium"/>
      <top>
        <color indexed="63"/>
      </top>
      <bottom>
        <color indexed="63"/>
      </bottom>
    </border>
    <border>
      <left style="hair">
        <color indexed="8"/>
      </left>
      <right style="medium"/>
      <top style="thin">
        <color indexed="8"/>
      </top>
      <bottom style="thin">
        <color indexed="8"/>
      </bottom>
    </border>
    <border>
      <left style="hair">
        <color indexed="8"/>
      </left>
      <right style="medium"/>
      <top style="thin">
        <color indexed="8"/>
      </top>
      <bottom>
        <color indexed="63"/>
      </bottom>
    </border>
    <border>
      <left style="double">
        <color indexed="8"/>
      </left>
      <right>
        <color indexed="63"/>
      </right>
      <top style="hair">
        <color indexed="8"/>
      </top>
      <bottom style="hair">
        <color indexed="8"/>
      </bottom>
    </border>
    <border>
      <left style="hair">
        <color indexed="8"/>
      </left>
      <right style="medium"/>
      <top>
        <color indexed="63"/>
      </top>
      <bottom style="thin">
        <color indexed="8"/>
      </bottom>
    </border>
    <border>
      <left style="thin"/>
      <right style="thick"/>
      <top>
        <color indexed="63"/>
      </top>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medium"/>
      <top style="medium"/>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color indexed="63"/>
      </left>
      <right style="medium"/>
      <top style="thin"/>
      <bottom style="thin"/>
    </border>
    <border>
      <left style="medium"/>
      <right>
        <color indexed="63"/>
      </right>
      <top style="thin"/>
      <bottom>
        <color indexed="63"/>
      </bottom>
    </border>
    <border>
      <left style="medium"/>
      <right style="medium"/>
      <top style="thin"/>
      <bottom>
        <color indexed="63"/>
      </bottom>
    </border>
    <border>
      <left>
        <color indexed="63"/>
      </left>
      <right style="medium"/>
      <top style="thin"/>
      <bottom>
        <color indexed="63"/>
      </bottom>
    </border>
    <border>
      <left style="medium"/>
      <right>
        <color indexed="63"/>
      </right>
      <top style="thin"/>
      <bottom style="medium"/>
    </border>
    <border>
      <left style="medium"/>
      <right style="medium"/>
      <top style="thin"/>
      <bottom style="medium"/>
    </border>
    <border>
      <left>
        <color indexed="63"/>
      </left>
      <right style="medium"/>
      <top style="thin"/>
      <bottom style="medium"/>
    </border>
    <border>
      <left style="medium"/>
      <right/>
      <top style="medium"/>
      <bottom style="medium"/>
    </border>
    <border>
      <left style="medium"/>
      <right>
        <color indexed="63"/>
      </right>
      <top>
        <color indexed="63"/>
      </top>
      <bottom style="thin"/>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border>
    <border>
      <left style="thin"/>
      <right style="medium"/>
      <top style="thin"/>
      <bottom/>
    </border>
    <border>
      <left>
        <color indexed="63"/>
      </left>
      <right style="thin"/>
      <top style="medium"/>
      <bottom style="medium"/>
    </border>
    <border>
      <left style="medium"/>
      <right style="medium"/>
      <top style="medium"/>
      <bottom>
        <color indexed="63"/>
      </bottom>
    </border>
    <border>
      <left>
        <color indexed="63"/>
      </left>
      <right style="thin"/>
      <top style="medium"/>
      <bottom style="thin"/>
    </border>
    <border>
      <left>
        <color indexed="63"/>
      </left>
      <right style="thin"/>
      <top/>
      <bottom style="thin"/>
    </border>
    <border>
      <left style="thin"/>
      <right style="medium"/>
      <top/>
      <bottom style="thin"/>
    </border>
    <border>
      <left>
        <color indexed="63"/>
      </left>
      <right style="thin"/>
      <top/>
      <bottom/>
    </border>
    <border>
      <left style="thin"/>
      <right style="medium"/>
      <top/>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medium"/>
    </border>
    <border>
      <left style="thin"/>
      <right>
        <color indexed="63"/>
      </right>
      <top style="medium"/>
      <bottom style="medium"/>
    </border>
    <border>
      <left style="thin"/>
      <right style="thick"/>
      <top style="medium"/>
      <bottom>
        <color indexed="63"/>
      </bottom>
    </border>
    <border>
      <left>
        <color indexed="63"/>
      </left>
      <right>
        <color indexed="63"/>
      </right>
      <top style="medium">
        <color indexed="8"/>
      </top>
      <bottom style="thin">
        <color indexed="8"/>
      </bottom>
    </border>
    <border>
      <left>
        <color indexed="63"/>
      </left>
      <right style="thick">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thick">
        <color indexed="8"/>
      </right>
      <top style="thin">
        <color indexed="8"/>
      </top>
      <bottom>
        <color indexed="63"/>
      </bottom>
    </border>
    <border>
      <left>
        <color indexed="63"/>
      </left>
      <right style="thick">
        <color indexed="8"/>
      </right>
      <top>
        <color indexed="63"/>
      </top>
      <bottom>
        <color indexed="63"/>
      </bottom>
    </border>
    <border>
      <left>
        <color indexed="63"/>
      </left>
      <right style="thick">
        <color indexed="8"/>
      </right>
      <top>
        <color indexed="63"/>
      </top>
      <bottom style="medium">
        <color indexed="8"/>
      </bottom>
    </border>
    <border>
      <left style="double">
        <color indexed="8"/>
      </left>
      <right style="medium">
        <color indexed="8"/>
      </right>
      <top style="medium">
        <color indexed="8"/>
      </top>
      <bottom style="hair">
        <color indexed="8"/>
      </bottom>
    </border>
    <border>
      <left style="double">
        <color indexed="8"/>
      </left>
      <right style="double">
        <color indexed="8"/>
      </right>
      <top style="medium">
        <color indexed="8"/>
      </top>
      <bottom style="hair">
        <color indexed="8"/>
      </bottom>
    </border>
    <border>
      <left>
        <color indexed="63"/>
      </left>
      <right>
        <color indexed="63"/>
      </right>
      <top style="medium">
        <color indexed="8"/>
      </top>
      <bottom>
        <color indexed="63"/>
      </bottom>
    </border>
    <border>
      <left style="double">
        <color indexed="8"/>
      </left>
      <right style="double">
        <color indexed="8"/>
      </right>
      <top style="medium">
        <color indexed="8"/>
      </top>
      <bottom style="medium">
        <color indexed="8"/>
      </bottom>
    </border>
    <border>
      <left style="medium">
        <color indexed="8"/>
      </left>
      <right style="thick">
        <color indexed="8"/>
      </right>
      <top style="medium">
        <color indexed="8"/>
      </top>
      <bottom>
        <color indexed="63"/>
      </bottom>
    </border>
    <border>
      <left style="double">
        <color indexed="8"/>
      </left>
      <right>
        <color indexed="63"/>
      </right>
      <top style="medium">
        <color indexed="8"/>
      </top>
      <bottom style="medium">
        <color indexed="8"/>
      </bottom>
    </border>
    <border>
      <left style="double">
        <color indexed="8"/>
      </left>
      <right style="hair">
        <color indexed="8"/>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double">
        <color indexed="8"/>
      </left>
      <right style="hair">
        <color indexed="8"/>
      </right>
      <top style="medium">
        <color indexed="8"/>
      </top>
      <bottom style="hair">
        <color indexed="8"/>
      </bottom>
    </border>
    <border>
      <left>
        <color indexed="63"/>
      </left>
      <right style="medium">
        <color indexed="8"/>
      </right>
      <top style="medium">
        <color indexed="8"/>
      </top>
      <bottom style="medium">
        <color indexed="8"/>
      </bottom>
    </border>
    <border>
      <left style="thick">
        <color indexed="8"/>
      </left>
      <right style="double">
        <color indexed="8"/>
      </right>
      <top style="medium">
        <color indexed="8"/>
      </top>
      <bottom style="medium">
        <color indexed="8"/>
      </bottom>
    </border>
    <border>
      <left>
        <color indexed="63"/>
      </left>
      <right style="double">
        <color indexed="8"/>
      </right>
      <top style="medium">
        <color indexed="8"/>
      </top>
      <bottom style="mediu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pplyAlignment="0" applyProtection="0"/>
    <xf numFmtId="0" fontId="30" fillId="3" borderId="0" applyNumberFormat="0" applyBorder="0" applyAlignment="0" applyProtection="0"/>
    <xf numFmtId="0" fontId="31" fillId="16"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7" borderId="0" applyNumberFormat="0" applyBorder="0" applyAlignment="0" applyProtection="0"/>
    <xf numFmtId="0" fontId="1" fillId="0" borderId="0">
      <alignment/>
      <protection/>
    </xf>
    <xf numFmtId="0" fontId="61"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48" fillId="0" borderId="0">
      <alignment/>
      <protection/>
    </xf>
    <xf numFmtId="0" fontId="1" fillId="18"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0" fontId="41" fillId="7" borderId="8" applyNumberFormat="0" applyAlignment="0" applyProtection="0"/>
    <xf numFmtId="0" fontId="42" fillId="19" borderId="8" applyNumberFormat="0" applyAlignment="0" applyProtection="0"/>
    <xf numFmtId="0" fontId="43" fillId="19" borderId="9" applyNumberFormat="0" applyAlignment="0" applyProtection="0"/>
    <xf numFmtId="0" fontId="44"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cellStyleXfs>
  <cellXfs count="426">
    <xf numFmtId="0" fontId="0" fillId="0" borderId="0" xfId="0" applyAlignment="1">
      <alignment/>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5" fillId="0" borderId="10" xfId="0" applyFont="1" applyBorder="1" applyAlignment="1">
      <alignment horizontal="left"/>
    </xf>
    <xf numFmtId="0" fontId="0" fillId="0" borderId="11" xfId="0" applyBorder="1" applyAlignment="1">
      <alignment/>
    </xf>
    <xf numFmtId="0" fontId="6" fillId="0" borderId="10" xfId="0" applyFont="1" applyBorder="1" applyAlignment="1">
      <alignment horizontal="left"/>
    </xf>
    <xf numFmtId="3" fontId="0" fillId="24" borderId="12" xfId="0" applyNumberFormat="1" applyFont="1" applyFill="1" applyBorder="1" applyAlignment="1">
      <alignment horizontal="center"/>
    </xf>
    <xf numFmtId="3" fontId="0" fillId="24" borderId="13" xfId="0" applyNumberFormat="1" applyFont="1" applyFill="1" applyBorder="1" applyAlignment="1">
      <alignment horizontal="center"/>
    </xf>
    <xf numFmtId="0" fontId="7" fillId="0" borderId="14" xfId="0" applyFont="1" applyBorder="1" applyAlignment="1">
      <alignment horizontal="left"/>
    </xf>
    <xf numFmtId="3" fontId="7" fillId="0" borderId="14" xfId="0" applyNumberFormat="1" applyFont="1" applyBorder="1" applyAlignment="1">
      <alignment horizontal="right" vertical="center"/>
    </xf>
    <xf numFmtId="3" fontId="7" fillId="24" borderId="15" xfId="0" applyNumberFormat="1" applyFont="1" applyFill="1" applyBorder="1" applyAlignment="1">
      <alignment horizontal="right"/>
    </xf>
    <xf numFmtId="3" fontId="7" fillId="24" borderId="16" xfId="0" applyNumberFormat="1" applyFont="1" applyFill="1" applyBorder="1" applyAlignment="1">
      <alignment horizontal="right"/>
    </xf>
    <xf numFmtId="0" fontId="7" fillId="0" borderId="17" xfId="0" applyFont="1" applyBorder="1" applyAlignment="1">
      <alignment horizontal="left"/>
    </xf>
    <xf numFmtId="3" fontId="7" fillId="0" borderId="17" xfId="0" applyNumberFormat="1" applyFont="1" applyBorder="1" applyAlignment="1">
      <alignment horizontal="right" vertical="center"/>
    </xf>
    <xf numFmtId="3" fontId="7" fillId="24" borderId="18" xfId="0" applyNumberFormat="1" applyFont="1" applyFill="1" applyBorder="1" applyAlignment="1">
      <alignment horizontal="right"/>
    </xf>
    <xf numFmtId="3" fontId="7" fillId="24" borderId="19" xfId="0" applyNumberFormat="1" applyFont="1" applyFill="1" applyBorder="1" applyAlignment="1">
      <alignment horizontal="right"/>
    </xf>
    <xf numFmtId="0" fontId="7" fillId="0" borderId="10" xfId="0" applyFont="1" applyBorder="1" applyAlignment="1">
      <alignment horizontal="left"/>
    </xf>
    <xf numFmtId="3" fontId="7" fillId="0" borderId="10" xfId="0" applyNumberFormat="1" applyFont="1" applyBorder="1" applyAlignment="1">
      <alignment horizontal="right" vertical="center"/>
    </xf>
    <xf numFmtId="164" fontId="7" fillId="24" borderId="20" xfId="0" applyNumberFormat="1" applyFont="1" applyFill="1" applyBorder="1" applyAlignment="1">
      <alignment horizontal="right"/>
    </xf>
    <xf numFmtId="164" fontId="7" fillId="24" borderId="21" xfId="0" applyNumberFormat="1" applyFont="1" applyFill="1" applyBorder="1" applyAlignment="1">
      <alignment horizontal="right"/>
    </xf>
    <xf numFmtId="0" fontId="3" fillId="0" borderId="0" xfId="0" applyFont="1" applyFill="1" applyAlignment="1">
      <alignment horizontal="left"/>
    </xf>
    <xf numFmtId="0" fontId="8" fillId="0" borderId="0" xfId="0" applyFont="1" applyFill="1" applyAlignment="1">
      <alignment horizontal="left"/>
    </xf>
    <xf numFmtId="0" fontId="8" fillId="0" borderId="0" xfId="0" applyFont="1" applyFill="1" applyBorder="1" applyAlignment="1">
      <alignment horizontal="left"/>
    </xf>
    <xf numFmtId="0" fontId="0" fillId="0" borderId="0" xfId="0" applyFill="1" applyBorder="1" applyAlignment="1">
      <alignment/>
    </xf>
    <xf numFmtId="0" fontId="12" fillId="0" borderId="22" xfId="0" applyFont="1" applyBorder="1" applyAlignment="1">
      <alignment horizontal="left"/>
    </xf>
    <xf numFmtId="0" fontId="12" fillId="0" borderId="23" xfId="0" applyFont="1" applyBorder="1" applyAlignment="1">
      <alignment horizontal="left"/>
    </xf>
    <xf numFmtId="0" fontId="12" fillId="0" borderId="24" xfId="0" applyFont="1" applyBorder="1" applyAlignment="1">
      <alignment horizontal="left"/>
    </xf>
    <xf numFmtId="0" fontId="12" fillId="0" borderId="10" xfId="0" applyFont="1" applyBorder="1" applyAlignment="1">
      <alignment horizontal="left"/>
    </xf>
    <xf numFmtId="3" fontId="0" fillId="24" borderId="25" xfId="0" applyNumberFormat="1" applyFont="1" applyFill="1" applyBorder="1" applyAlignment="1">
      <alignment horizontal="center"/>
    </xf>
    <xf numFmtId="0" fontId="14" fillId="25" borderId="26" xfId="0" applyFont="1" applyFill="1" applyBorder="1" applyAlignment="1">
      <alignment horizontal="left"/>
    </xf>
    <xf numFmtId="0" fontId="15" fillId="25" borderId="27" xfId="0" applyFont="1" applyFill="1" applyBorder="1" applyAlignment="1">
      <alignment horizontal="left"/>
    </xf>
    <xf numFmtId="3" fontId="15" fillId="25" borderId="28" xfId="0" applyNumberFormat="1" applyFont="1" applyFill="1" applyBorder="1" applyAlignment="1">
      <alignment horizontal="right" vertical="center"/>
    </xf>
    <xf numFmtId="3" fontId="15" fillId="25" borderId="29" xfId="0" applyNumberFormat="1" applyFont="1" applyFill="1" applyBorder="1" applyAlignment="1">
      <alignment horizontal="right"/>
    </xf>
    <xf numFmtId="3" fontId="16" fillId="25" borderId="30" xfId="0" applyNumberFormat="1" applyFont="1" applyFill="1" applyBorder="1" applyAlignment="1">
      <alignment horizontal="right"/>
    </xf>
    <xf numFmtId="3" fontId="16" fillId="25" borderId="31" xfId="0" applyNumberFormat="1" applyFont="1" applyFill="1" applyBorder="1" applyAlignment="1">
      <alignment horizontal="right"/>
    </xf>
    <xf numFmtId="49" fontId="13" fillId="25" borderId="32" xfId="0" applyNumberFormat="1" applyFont="1" applyFill="1" applyBorder="1" applyAlignment="1">
      <alignment horizontal="left" wrapText="1"/>
    </xf>
    <xf numFmtId="0" fontId="13" fillId="0" borderId="26" xfId="0" applyFont="1" applyBorder="1" applyAlignment="1">
      <alignment horizontal="left"/>
    </xf>
    <xf numFmtId="0" fontId="3" fillId="0" borderId="27" xfId="0" applyFont="1" applyBorder="1" applyAlignment="1">
      <alignment horizontal="left"/>
    </xf>
    <xf numFmtId="3" fontId="3" fillId="0" borderId="33" xfId="0" applyNumberFormat="1" applyFont="1" applyBorder="1" applyAlignment="1">
      <alignment horizontal="right" vertical="center"/>
    </xf>
    <xf numFmtId="3" fontId="3" fillId="0" borderId="17" xfId="0" applyNumberFormat="1" applyFont="1" applyBorder="1" applyAlignment="1">
      <alignment horizontal="right"/>
    </xf>
    <xf numFmtId="3" fontId="11" fillId="24" borderId="18" xfId="0" applyNumberFormat="1" applyFont="1" applyFill="1" applyBorder="1" applyAlignment="1">
      <alignment horizontal="right"/>
    </xf>
    <xf numFmtId="3" fontId="11" fillId="24" borderId="34" xfId="0" applyNumberFormat="1" applyFont="1" applyFill="1" applyBorder="1" applyAlignment="1">
      <alignment horizontal="right"/>
    </xf>
    <xf numFmtId="3" fontId="0" fillId="0" borderId="35" xfId="0" applyNumberFormat="1" applyFont="1" applyBorder="1" applyAlignment="1">
      <alignment horizontal="right"/>
    </xf>
    <xf numFmtId="9" fontId="13" fillId="0" borderId="32" xfId="0" applyNumberFormat="1" applyFont="1" applyBorder="1" applyAlignment="1">
      <alignment horizontal="right" wrapText="1"/>
    </xf>
    <xf numFmtId="0" fontId="13" fillId="0" borderId="26" xfId="0" applyFont="1" applyFill="1" applyBorder="1" applyAlignment="1">
      <alignment horizontal="left"/>
    </xf>
    <xf numFmtId="0" fontId="3" fillId="0" borderId="27" xfId="0" applyFont="1" applyBorder="1" applyAlignment="1">
      <alignment horizontal="left" vertical="top" wrapText="1" shrinkToFit="1" readingOrder="1"/>
    </xf>
    <xf numFmtId="3" fontId="0" fillId="0" borderId="36" xfId="0" applyNumberFormat="1" applyFont="1" applyBorder="1" applyAlignment="1">
      <alignment horizontal="right"/>
    </xf>
    <xf numFmtId="0" fontId="17" fillId="25" borderId="27" xfId="0" applyFont="1" applyFill="1" applyBorder="1" applyAlignment="1">
      <alignment horizontal="left" vertical="center"/>
    </xf>
    <xf numFmtId="3" fontId="17" fillId="25" borderId="37" xfId="0" applyNumberFormat="1" applyFont="1" applyFill="1" applyBorder="1" applyAlignment="1">
      <alignment horizontal="right" vertical="center"/>
    </xf>
    <xf numFmtId="3" fontId="17" fillId="25" borderId="38" xfId="0" applyNumberFormat="1" applyFont="1" applyFill="1" applyBorder="1" applyAlignment="1">
      <alignment horizontal="right" vertical="center"/>
    </xf>
    <xf numFmtId="3" fontId="16" fillId="25" borderId="18" xfId="0" applyNumberFormat="1" applyFont="1" applyFill="1" applyBorder="1" applyAlignment="1">
      <alignment horizontal="right" vertical="center"/>
    </xf>
    <xf numFmtId="3" fontId="16" fillId="25" borderId="34" xfId="0" applyNumberFormat="1" applyFont="1" applyFill="1" applyBorder="1" applyAlignment="1">
      <alignment horizontal="right" vertical="center"/>
    </xf>
    <xf numFmtId="3" fontId="16" fillId="25" borderId="39" xfId="0" applyNumberFormat="1" applyFont="1" applyFill="1" applyBorder="1" applyAlignment="1">
      <alignment horizontal="right" vertical="center"/>
    </xf>
    <xf numFmtId="0" fontId="13" fillId="0" borderId="0" xfId="0" applyFont="1" applyAlignment="1">
      <alignment horizontal="left"/>
    </xf>
    <xf numFmtId="0" fontId="3" fillId="0" borderId="11" xfId="0" applyFont="1" applyBorder="1" applyAlignment="1">
      <alignment horizontal="left"/>
    </xf>
    <xf numFmtId="0" fontId="3" fillId="0" borderId="40" xfId="0" applyFont="1" applyBorder="1" applyAlignment="1">
      <alignment horizontal="left"/>
    </xf>
    <xf numFmtId="3" fontId="3" fillId="0" borderId="0" xfId="0" applyNumberFormat="1" applyFont="1" applyAlignment="1">
      <alignment horizontal="left"/>
    </xf>
    <xf numFmtId="0" fontId="11" fillId="0" borderId="0" xfId="0" applyFont="1" applyFill="1" applyBorder="1" applyAlignment="1">
      <alignment horizontal="left"/>
    </xf>
    <xf numFmtId="0" fontId="18" fillId="0" borderId="0" xfId="0" applyFont="1" applyFill="1" applyBorder="1" applyAlignment="1">
      <alignment horizontal="left"/>
    </xf>
    <xf numFmtId="0" fontId="3" fillId="0" borderId="0" xfId="0" applyFont="1" applyBorder="1" applyAlignment="1">
      <alignment horizontal="left"/>
    </xf>
    <xf numFmtId="3" fontId="3" fillId="0" borderId="0" xfId="0" applyNumberFormat="1" applyFont="1" applyBorder="1" applyAlignment="1">
      <alignment horizontal="left"/>
    </xf>
    <xf numFmtId="0" fontId="12" fillId="0" borderId="41" xfId="0" applyFont="1" applyBorder="1" applyAlignment="1">
      <alignment horizontal="left"/>
    </xf>
    <xf numFmtId="0" fontId="15" fillId="25" borderId="42" xfId="0" applyFont="1" applyFill="1" applyBorder="1" applyAlignment="1">
      <alignment horizontal="left"/>
    </xf>
    <xf numFmtId="3" fontId="15" fillId="25" borderId="29" xfId="0" applyNumberFormat="1" applyFont="1" applyFill="1" applyBorder="1" applyAlignment="1">
      <alignment horizontal="right" vertical="center"/>
    </xf>
    <xf numFmtId="0" fontId="3" fillId="0" borderId="42" xfId="0" applyFont="1" applyBorder="1" applyAlignment="1">
      <alignment horizontal="left"/>
    </xf>
    <xf numFmtId="3" fontId="3" fillId="0" borderId="17" xfId="0" applyNumberFormat="1" applyFont="1" applyBorder="1" applyAlignment="1">
      <alignment horizontal="right" vertical="center"/>
    </xf>
    <xf numFmtId="3" fontId="0" fillId="0" borderId="35" xfId="0" applyNumberFormat="1" applyFont="1" applyFill="1" applyBorder="1" applyAlignment="1">
      <alignment horizontal="right"/>
    </xf>
    <xf numFmtId="0" fontId="17" fillId="25" borderId="42" xfId="0" applyFont="1" applyFill="1" applyBorder="1" applyAlignment="1">
      <alignment horizontal="left" vertical="center"/>
    </xf>
    <xf numFmtId="3" fontId="17" fillId="25" borderId="43" xfId="0" applyNumberFormat="1" applyFont="1" applyFill="1" applyBorder="1" applyAlignment="1">
      <alignment horizontal="right" vertical="center"/>
    </xf>
    <xf numFmtId="3" fontId="17" fillId="25" borderId="44" xfId="0" applyNumberFormat="1" applyFont="1" applyFill="1" applyBorder="1" applyAlignment="1">
      <alignment horizontal="right" vertical="center"/>
    </xf>
    <xf numFmtId="3" fontId="16" fillId="25" borderId="30" xfId="0" applyNumberFormat="1" applyFont="1" applyFill="1" applyBorder="1" applyAlignment="1">
      <alignment horizontal="right" vertical="center"/>
    </xf>
    <xf numFmtId="3" fontId="16" fillId="25" borderId="31" xfId="0" applyNumberFormat="1" applyFont="1" applyFill="1" applyBorder="1" applyAlignment="1">
      <alignment horizontal="right" vertical="center"/>
    </xf>
    <xf numFmtId="3" fontId="16" fillId="25" borderId="35" xfId="0" applyNumberFormat="1" applyFont="1" applyFill="1" applyBorder="1" applyAlignment="1">
      <alignment horizontal="right" vertical="center"/>
    </xf>
    <xf numFmtId="0" fontId="19" fillId="0" borderId="0" xfId="0" applyFont="1" applyBorder="1" applyAlignment="1">
      <alignment horizontal="left"/>
    </xf>
    <xf numFmtId="3" fontId="11" fillId="24" borderId="40" xfId="0" applyNumberFormat="1" applyFont="1" applyFill="1" applyBorder="1" applyAlignment="1">
      <alignment horizontal="right"/>
    </xf>
    <xf numFmtId="0" fontId="3" fillId="0" borderId="45" xfId="0" applyFont="1" applyBorder="1" applyAlignment="1">
      <alignment horizontal="left"/>
    </xf>
    <xf numFmtId="0" fontId="3" fillId="0" borderId="46" xfId="0" applyFont="1" applyBorder="1" applyAlignment="1">
      <alignment horizontal="left"/>
    </xf>
    <xf numFmtId="0" fontId="20" fillId="0" borderId="0" xfId="0" applyFont="1" applyAlignment="1">
      <alignment/>
    </xf>
    <xf numFmtId="165" fontId="11" fillId="0" borderId="0" xfId="0" applyNumberFormat="1" applyFont="1" applyAlignment="1">
      <alignment/>
    </xf>
    <xf numFmtId="0" fontId="11" fillId="0" borderId="0" xfId="0" applyFont="1" applyAlignment="1">
      <alignment/>
    </xf>
    <xf numFmtId="0" fontId="0" fillId="0" borderId="0" xfId="0" applyAlignment="1">
      <alignment horizontal="left"/>
    </xf>
    <xf numFmtId="0" fontId="0" fillId="0" borderId="0" xfId="0" applyFont="1" applyAlignment="1">
      <alignment horizontal="left"/>
    </xf>
    <xf numFmtId="14" fontId="0" fillId="0" borderId="0" xfId="0" applyNumberFormat="1" applyAlignment="1">
      <alignment horizontal="left"/>
    </xf>
    <xf numFmtId="3" fontId="3" fillId="0" borderId="17" xfId="0" applyNumberFormat="1" applyFont="1" applyBorder="1" applyAlignment="1">
      <alignment horizontal="right" vertical="top" wrapText="1" shrinkToFit="1"/>
    </xf>
    <xf numFmtId="3" fontId="0" fillId="0" borderId="35" xfId="0" applyNumberFormat="1" applyFont="1" applyBorder="1" applyAlignment="1">
      <alignment horizontal="center"/>
    </xf>
    <xf numFmtId="3" fontId="0" fillId="0" borderId="47" xfId="0" applyNumberFormat="1" applyFont="1" applyBorder="1" applyAlignment="1">
      <alignment horizontal="center"/>
    </xf>
    <xf numFmtId="3" fontId="3" fillId="0" borderId="48" xfId="0" applyNumberFormat="1" applyFont="1" applyBorder="1" applyAlignment="1">
      <alignment horizontal="right"/>
    </xf>
    <xf numFmtId="3" fontId="3" fillId="0" borderId="16" xfId="0" applyNumberFormat="1" applyFont="1" applyBorder="1" applyAlignment="1">
      <alignment horizontal="right"/>
    </xf>
    <xf numFmtId="3" fontId="3" fillId="0" borderId="39" xfId="0" applyNumberFormat="1" applyFont="1" applyBorder="1" applyAlignment="1">
      <alignment horizontal="right"/>
    </xf>
    <xf numFmtId="3" fontId="3" fillId="0" borderId="19" xfId="0" applyNumberFormat="1" applyFont="1" applyBorder="1" applyAlignment="1">
      <alignment horizontal="right"/>
    </xf>
    <xf numFmtId="164" fontId="7" fillId="0" borderId="49" xfId="0" applyNumberFormat="1" applyFont="1" applyBorder="1" applyAlignment="1">
      <alignment horizontal="right"/>
    </xf>
    <xf numFmtId="164" fontId="7" fillId="0" borderId="21" xfId="0" applyNumberFormat="1" applyFont="1" applyBorder="1" applyAlignment="1">
      <alignment horizontal="right"/>
    </xf>
    <xf numFmtId="164" fontId="7" fillId="0" borderId="0" xfId="0" applyNumberFormat="1" applyFont="1" applyBorder="1" applyAlignment="1">
      <alignment horizontal="right"/>
    </xf>
    <xf numFmtId="0" fontId="11" fillId="0" borderId="0" xfId="0" applyFont="1" applyBorder="1" applyAlignment="1">
      <alignment horizontal="center"/>
    </xf>
    <xf numFmtId="3" fontId="0" fillId="24" borderId="18" xfId="0" applyNumberFormat="1" applyFont="1" applyFill="1" applyBorder="1" applyAlignment="1">
      <alignment horizontal="center"/>
    </xf>
    <xf numFmtId="3" fontId="0" fillId="24" borderId="50" xfId="0" applyNumberFormat="1" applyFont="1" applyFill="1" applyBorder="1" applyAlignment="1">
      <alignment horizontal="center"/>
    </xf>
    <xf numFmtId="3" fontId="0" fillId="0" borderId="51" xfId="0" applyNumberFormat="1" applyFont="1" applyBorder="1" applyAlignment="1">
      <alignment horizontal="center"/>
    </xf>
    <xf numFmtId="3" fontId="0" fillId="0" borderId="39" xfId="0" applyNumberFormat="1" applyFont="1" applyFill="1" applyBorder="1" applyAlignment="1">
      <alignment horizontal="center"/>
    </xf>
    <xf numFmtId="3" fontId="0" fillId="24" borderId="27" xfId="0" applyNumberFormat="1" applyFont="1" applyFill="1" applyBorder="1" applyAlignment="1">
      <alignment horizontal="center"/>
    </xf>
    <xf numFmtId="3" fontId="0" fillId="0" borderId="52" xfId="0" applyNumberFormat="1" applyFont="1" applyBorder="1" applyAlignment="1">
      <alignment horizontal="center"/>
    </xf>
    <xf numFmtId="164" fontId="7" fillId="18" borderId="30" xfId="0" applyNumberFormat="1" applyFont="1" applyFill="1" applyBorder="1" applyAlignment="1">
      <alignment horizontal="center"/>
    </xf>
    <xf numFmtId="164" fontId="7" fillId="18" borderId="52" xfId="0" applyNumberFormat="1" applyFont="1" applyFill="1" applyBorder="1" applyAlignment="1">
      <alignment horizontal="center"/>
    </xf>
    <xf numFmtId="164" fontId="7" fillId="0" borderId="51" xfId="0" applyNumberFormat="1" applyFont="1" applyFill="1" applyBorder="1" applyAlignment="1">
      <alignment horizontal="center"/>
    </xf>
    <xf numFmtId="164" fontId="7" fillId="0" borderId="47" xfId="0" applyNumberFormat="1" applyFont="1" applyBorder="1" applyAlignment="1">
      <alignment horizontal="center"/>
    </xf>
    <xf numFmtId="164" fontId="7" fillId="0" borderId="35" xfId="0" applyNumberFormat="1" applyFont="1" applyBorder="1" applyAlignment="1">
      <alignment horizontal="center"/>
    </xf>
    <xf numFmtId="164" fontId="7" fillId="0" borderId="53" xfId="0" applyNumberFormat="1" applyFont="1" applyBorder="1" applyAlignment="1">
      <alignment horizontal="center"/>
    </xf>
    <xf numFmtId="164" fontId="7" fillId="0" borderId="52" xfId="0" applyNumberFormat="1" applyFont="1" applyBorder="1" applyAlignment="1">
      <alignment horizontal="center"/>
    </xf>
    <xf numFmtId="164" fontId="7" fillId="0" borderId="0" xfId="0" applyNumberFormat="1" applyFont="1" applyBorder="1" applyAlignment="1">
      <alignment horizontal="center"/>
    </xf>
    <xf numFmtId="9" fontId="7" fillId="0" borderId="51" xfId="0" applyNumberFormat="1" applyFont="1" applyBorder="1" applyAlignment="1">
      <alignment horizontal="center"/>
    </xf>
    <xf numFmtId="9" fontId="7" fillId="0" borderId="47" xfId="0" applyNumberFormat="1" applyFont="1" applyBorder="1" applyAlignment="1">
      <alignment horizontal="center"/>
    </xf>
    <xf numFmtId="9" fontId="7" fillId="0" borderId="52" xfId="0" applyNumberFormat="1" applyFont="1" applyBorder="1" applyAlignment="1">
      <alignment horizontal="center"/>
    </xf>
    <xf numFmtId="9" fontId="7" fillId="0" borderId="0" xfId="0" applyNumberFormat="1" applyFont="1" applyBorder="1" applyAlignment="1">
      <alignment horizontal="center"/>
    </xf>
    <xf numFmtId="164" fontId="7" fillId="18" borderId="54" xfId="0" applyNumberFormat="1" applyFont="1" applyFill="1" applyBorder="1" applyAlignment="1">
      <alignment horizontal="center"/>
    </xf>
    <xf numFmtId="164" fontId="7" fillId="18" borderId="55" xfId="0" applyNumberFormat="1" applyFont="1" applyFill="1" applyBorder="1" applyAlignment="1">
      <alignment horizontal="center"/>
    </xf>
    <xf numFmtId="9" fontId="7" fillId="0" borderId="56" xfId="0" applyNumberFormat="1" applyFont="1" applyBorder="1" applyAlignment="1">
      <alignment horizontal="center"/>
    </xf>
    <xf numFmtId="9" fontId="7" fillId="0" borderId="57" xfId="0" applyNumberFormat="1" applyFont="1" applyBorder="1" applyAlignment="1">
      <alignment horizontal="center"/>
    </xf>
    <xf numFmtId="164" fontId="7" fillId="0" borderId="58" xfId="0" applyNumberFormat="1" applyFont="1" applyBorder="1" applyAlignment="1">
      <alignment horizontal="center"/>
    </xf>
    <xf numFmtId="164" fontId="7" fillId="0" borderId="59" xfId="0" applyNumberFormat="1" applyFont="1" applyBorder="1" applyAlignment="1">
      <alignment horizontal="center"/>
    </xf>
    <xf numFmtId="9" fontId="7" fillId="0" borderId="55" xfId="0" applyNumberFormat="1" applyFont="1" applyBorder="1" applyAlignment="1">
      <alignment horizontal="center"/>
    </xf>
    <xf numFmtId="0" fontId="0" fillId="0" borderId="0" xfId="0" applyFill="1" applyAlignment="1">
      <alignment/>
    </xf>
    <xf numFmtId="3" fontId="0" fillId="0" borderId="60" xfId="0" applyNumberFormat="1" applyFont="1" applyBorder="1" applyAlignment="1">
      <alignment horizontal="center"/>
    </xf>
    <xf numFmtId="3" fontId="0" fillId="0" borderId="61" xfId="0" applyNumberFormat="1" applyFont="1" applyBorder="1" applyAlignment="1">
      <alignment horizontal="center"/>
    </xf>
    <xf numFmtId="3" fontId="11" fillId="25" borderId="47" xfId="0" applyNumberFormat="1" applyFont="1" applyFill="1" applyBorder="1" applyAlignment="1">
      <alignment horizontal="right"/>
    </xf>
    <xf numFmtId="3" fontId="0" fillId="0" borderId="47" xfId="0" applyNumberFormat="1" applyFont="1" applyBorder="1" applyAlignment="1">
      <alignment horizontal="right"/>
    </xf>
    <xf numFmtId="1" fontId="13" fillId="0" borderId="32" xfId="0" applyNumberFormat="1" applyFont="1" applyBorder="1" applyAlignment="1">
      <alignment horizontal="right" wrapText="1"/>
    </xf>
    <xf numFmtId="3" fontId="0" fillId="0" borderId="47" xfId="0" applyNumberFormat="1" applyFont="1" applyFill="1" applyBorder="1" applyAlignment="1">
      <alignment horizontal="right"/>
    </xf>
    <xf numFmtId="3" fontId="0" fillId="0" borderId="62" xfId="0" applyNumberFormat="1" applyFont="1" applyBorder="1" applyAlignment="1">
      <alignment horizontal="right"/>
    </xf>
    <xf numFmtId="3" fontId="11" fillId="25" borderId="19" xfId="0" applyNumberFormat="1" applyFont="1" applyFill="1" applyBorder="1" applyAlignment="1">
      <alignment horizontal="right" vertical="center"/>
    </xf>
    <xf numFmtId="3" fontId="11" fillId="25" borderId="39" xfId="0" applyNumberFormat="1" applyFont="1" applyFill="1" applyBorder="1" applyAlignment="1">
      <alignment horizontal="right" vertical="center"/>
    </xf>
    <xf numFmtId="49" fontId="13" fillId="25" borderId="32" xfId="0" applyNumberFormat="1" applyFont="1" applyFill="1" applyBorder="1" applyAlignment="1">
      <alignment horizontal="left" vertical="center" wrapText="1"/>
    </xf>
    <xf numFmtId="0" fontId="0" fillId="0" borderId="45" xfId="0" applyFont="1" applyBorder="1" applyAlignment="1">
      <alignment/>
    </xf>
    <xf numFmtId="0" fontId="0" fillId="0" borderId="46" xfId="0" applyFont="1" applyBorder="1" applyAlignment="1">
      <alignment/>
    </xf>
    <xf numFmtId="3" fontId="0" fillId="0" borderId="46" xfId="0" applyNumberFormat="1"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3" fontId="11" fillId="25" borderId="47" xfId="0" applyNumberFormat="1" applyFont="1" applyFill="1" applyBorder="1" applyAlignment="1">
      <alignment horizontal="right" vertical="center"/>
    </xf>
    <xf numFmtId="3" fontId="11" fillId="25" borderId="35" xfId="0" applyNumberFormat="1" applyFont="1" applyFill="1" applyBorder="1" applyAlignment="1">
      <alignment horizontal="right" vertical="center"/>
    </xf>
    <xf numFmtId="0" fontId="0" fillId="0" borderId="45" xfId="0" applyBorder="1" applyAlignment="1">
      <alignment/>
    </xf>
    <xf numFmtId="0" fontId="0" fillId="0" borderId="46" xfId="0" applyBorder="1" applyAlignment="1">
      <alignment/>
    </xf>
    <xf numFmtId="3" fontId="11" fillId="24" borderId="63" xfId="0" applyNumberFormat="1" applyFont="1" applyFill="1" applyBorder="1" applyAlignment="1">
      <alignment horizontal="right"/>
    </xf>
    <xf numFmtId="3" fontId="0" fillId="0" borderId="35" xfId="0" applyNumberFormat="1" applyFont="1" applyBorder="1" applyAlignment="1">
      <alignment horizontal="center" wrapText="1"/>
    </xf>
    <xf numFmtId="0" fontId="12" fillId="0" borderId="64" xfId="0" applyFont="1" applyBorder="1" applyAlignment="1">
      <alignment horizontal="left"/>
    </xf>
    <xf numFmtId="3" fontId="15" fillId="25" borderId="0" xfId="0" applyNumberFormat="1" applyFont="1" applyFill="1" applyBorder="1" applyAlignment="1">
      <alignment horizontal="right"/>
    </xf>
    <xf numFmtId="3" fontId="3" fillId="0" borderId="65" xfId="0" applyNumberFormat="1" applyFont="1" applyBorder="1" applyAlignment="1">
      <alignment horizontal="right"/>
    </xf>
    <xf numFmtId="3" fontId="3" fillId="0" borderId="65" xfId="0" applyNumberFormat="1" applyFont="1" applyBorder="1" applyAlignment="1">
      <alignment horizontal="right" vertical="top" wrapText="1" shrinkToFit="1"/>
    </xf>
    <xf numFmtId="3" fontId="17" fillId="25" borderId="66" xfId="0" applyNumberFormat="1" applyFont="1" applyFill="1" applyBorder="1" applyAlignment="1">
      <alignment horizontal="right" vertical="center"/>
    </xf>
    <xf numFmtId="3" fontId="15" fillId="25" borderId="0" xfId="0" applyNumberFormat="1" applyFont="1" applyFill="1" applyBorder="1" applyAlignment="1">
      <alignment horizontal="right" vertical="center"/>
    </xf>
    <xf numFmtId="3" fontId="3" fillId="0" borderId="65" xfId="0" applyNumberFormat="1" applyFont="1" applyBorder="1" applyAlignment="1">
      <alignment horizontal="right" vertical="center"/>
    </xf>
    <xf numFmtId="3" fontId="17" fillId="25" borderId="0" xfId="0" applyNumberFormat="1" applyFont="1" applyFill="1" applyBorder="1" applyAlignment="1">
      <alignment horizontal="right" vertical="center"/>
    </xf>
    <xf numFmtId="3" fontId="15" fillId="25" borderId="28" xfId="0" applyNumberFormat="1" applyFont="1" applyFill="1" applyBorder="1" applyAlignment="1">
      <alignment horizontal="right"/>
    </xf>
    <xf numFmtId="3" fontId="3" fillId="0" borderId="33" xfId="0" applyNumberFormat="1" applyFont="1" applyBorder="1" applyAlignment="1">
      <alignment horizontal="right"/>
    </xf>
    <xf numFmtId="3" fontId="3" fillId="0" borderId="33" xfId="0" applyNumberFormat="1" applyFont="1" applyBorder="1" applyAlignment="1">
      <alignment horizontal="right" vertical="top" wrapText="1" shrinkToFit="1"/>
    </xf>
    <xf numFmtId="0" fontId="0" fillId="0" borderId="0" xfId="0" applyAlignment="1">
      <alignment wrapText="1"/>
    </xf>
    <xf numFmtId="0" fontId="11" fillId="0" borderId="0" xfId="0" applyFont="1" applyAlignment="1">
      <alignment wrapText="1"/>
    </xf>
    <xf numFmtId="165" fontId="11" fillId="0" borderId="0" xfId="0" applyNumberFormat="1" applyFont="1" applyAlignment="1">
      <alignment horizontal="right"/>
    </xf>
    <xf numFmtId="0" fontId="11" fillId="0" borderId="0" xfId="0" applyFont="1" applyAlignment="1">
      <alignment horizontal="left"/>
    </xf>
    <xf numFmtId="0" fontId="11" fillId="0" borderId="0" xfId="0" applyFont="1" applyAlignment="1">
      <alignment horizontal="right"/>
    </xf>
    <xf numFmtId="0" fontId="6" fillId="0" borderId="67" xfId="0" applyFont="1" applyBorder="1" applyAlignment="1">
      <alignment horizontal="left"/>
    </xf>
    <xf numFmtId="3" fontId="7" fillId="0" borderId="68" xfId="0" applyNumberFormat="1" applyFont="1" applyBorder="1" applyAlignment="1">
      <alignment horizontal="right" vertical="center"/>
    </xf>
    <xf numFmtId="3" fontId="7" fillId="0" borderId="69" xfId="0" applyNumberFormat="1" applyFont="1" applyBorder="1" applyAlignment="1">
      <alignment horizontal="right" vertical="center"/>
    </xf>
    <xf numFmtId="3" fontId="7" fillId="0" borderId="70" xfId="0" applyNumberFormat="1" applyFont="1" applyBorder="1" applyAlignment="1">
      <alignment horizontal="right" vertical="center"/>
    </xf>
    <xf numFmtId="0" fontId="12" fillId="0" borderId="67" xfId="0" applyFont="1" applyBorder="1" applyAlignment="1">
      <alignment horizontal="left"/>
    </xf>
    <xf numFmtId="3" fontId="15" fillId="25" borderId="71" xfId="0" applyNumberFormat="1" applyFont="1" applyFill="1" applyBorder="1" applyAlignment="1">
      <alignment horizontal="right"/>
    </xf>
    <xf numFmtId="3" fontId="3" fillId="0" borderId="69" xfId="0" applyNumberFormat="1" applyFont="1" applyBorder="1" applyAlignment="1">
      <alignment horizontal="right"/>
    </xf>
    <xf numFmtId="3" fontId="3" fillId="0" borderId="69" xfId="0" applyNumberFormat="1" applyFont="1" applyBorder="1" applyAlignment="1">
      <alignment horizontal="right" vertical="top" wrapText="1" shrinkToFit="1"/>
    </xf>
    <xf numFmtId="3" fontId="17" fillId="25" borderId="72" xfId="0" applyNumberFormat="1" applyFont="1" applyFill="1" applyBorder="1" applyAlignment="1">
      <alignment horizontal="right" vertical="center"/>
    </xf>
    <xf numFmtId="3" fontId="15" fillId="25" borderId="71" xfId="0" applyNumberFormat="1" applyFont="1" applyFill="1" applyBorder="1" applyAlignment="1">
      <alignment horizontal="right" vertical="center"/>
    </xf>
    <xf numFmtId="3" fontId="3" fillId="0" borderId="69" xfId="0" applyNumberFormat="1" applyFont="1" applyBorder="1" applyAlignment="1">
      <alignment horizontal="right" vertical="center"/>
    </xf>
    <xf numFmtId="3" fontId="17" fillId="25" borderId="71"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70" xfId="0" applyFont="1" applyBorder="1" applyAlignment="1">
      <alignment horizontal="center" vertical="center"/>
    </xf>
    <xf numFmtId="3" fontId="16" fillId="25" borderId="35" xfId="0" applyNumberFormat="1" applyFont="1" applyFill="1" applyBorder="1" applyAlignment="1">
      <alignment horizontal="right"/>
    </xf>
    <xf numFmtId="3" fontId="16" fillId="25" borderId="47" xfId="0" applyNumberFormat="1" applyFont="1" applyFill="1" applyBorder="1" applyAlignment="1">
      <alignment horizontal="right"/>
    </xf>
    <xf numFmtId="0" fontId="8" fillId="0" borderId="73" xfId="0" applyFont="1" applyFill="1" applyBorder="1" applyAlignment="1">
      <alignment horizontal="left"/>
    </xf>
    <xf numFmtId="0" fontId="8" fillId="0" borderId="0" xfId="0" applyFont="1" applyFill="1" applyBorder="1" applyAlignment="1">
      <alignment horizontal="center"/>
    </xf>
    <xf numFmtId="164" fontId="7" fillId="0" borderId="74" xfId="0" applyNumberFormat="1" applyFont="1" applyFill="1" applyBorder="1" applyAlignment="1">
      <alignment horizontal="right"/>
    </xf>
    <xf numFmtId="166" fontId="7" fillId="0" borderId="74" xfId="0" applyNumberFormat="1" applyFont="1" applyFill="1" applyBorder="1" applyAlignment="1">
      <alignment horizontal="right"/>
    </xf>
    <xf numFmtId="164" fontId="7" fillId="0" borderId="74" xfId="0" applyNumberFormat="1" applyFont="1" applyBorder="1" applyAlignment="1">
      <alignment horizontal="right"/>
    </xf>
    <xf numFmtId="164" fontId="9" fillId="0" borderId="74" xfId="0" applyNumberFormat="1" applyFont="1" applyBorder="1" applyAlignment="1">
      <alignment horizontal="right"/>
    </xf>
    <xf numFmtId="3" fontId="45" fillId="0" borderId="35" xfId="0" applyNumberFormat="1" applyFont="1" applyBorder="1" applyAlignment="1">
      <alignment horizontal="right"/>
    </xf>
    <xf numFmtId="3" fontId="16" fillId="26" borderId="47" xfId="0" applyNumberFormat="1" applyFont="1" applyFill="1" applyBorder="1" applyAlignment="1">
      <alignment horizontal="right"/>
    </xf>
    <xf numFmtId="3" fontId="0" fillId="27" borderId="35" xfId="0" applyNumberFormat="1" applyFont="1" applyFill="1" applyBorder="1" applyAlignment="1">
      <alignment horizontal="right"/>
    </xf>
    <xf numFmtId="9" fontId="46" fillId="26" borderId="75" xfId="0" applyNumberFormat="1" applyFont="1" applyFill="1" applyBorder="1" applyAlignment="1">
      <alignment/>
    </xf>
    <xf numFmtId="9" fontId="46" fillId="26" borderId="76" xfId="0" applyNumberFormat="1" applyFont="1" applyFill="1" applyBorder="1" applyAlignment="1">
      <alignment/>
    </xf>
    <xf numFmtId="9" fontId="46" fillId="26" borderId="77" xfId="0" applyNumberFormat="1" applyFont="1" applyFill="1" applyBorder="1" applyAlignment="1">
      <alignment/>
    </xf>
    <xf numFmtId="0" fontId="0" fillId="0" borderId="0" xfId="0" applyBorder="1" applyAlignment="1">
      <alignment/>
    </xf>
    <xf numFmtId="49" fontId="13" fillId="0" borderId="78" xfId="0" applyNumberFormat="1" applyFont="1" applyBorder="1" applyAlignment="1">
      <alignment horizontal="left" wrapText="1"/>
    </xf>
    <xf numFmtId="9" fontId="0" fillId="18" borderId="79" xfId="0" applyNumberFormat="1" applyFill="1" applyBorder="1" applyAlignment="1">
      <alignment/>
    </xf>
    <xf numFmtId="9" fontId="0" fillId="18" borderId="76" xfId="0" applyNumberFormat="1" applyFill="1" applyBorder="1" applyAlignment="1">
      <alignment/>
    </xf>
    <xf numFmtId="0" fontId="13" fillId="0" borderId="78" xfId="0" applyFont="1" applyBorder="1" applyAlignment="1">
      <alignment horizontal="left" wrapText="1"/>
    </xf>
    <xf numFmtId="0" fontId="13" fillId="25" borderId="78" xfId="0" applyFont="1" applyFill="1" applyBorder="1" applyAlignment="1">
      <alignment horizontal="left" wrapText="1"/>
    </xf>
    <xf numFmtId="9" fontId="13" fillId="0" borderId="78" xfId="0" applyNumberFormat="1" applyFont="1" applyBorder="1" applyAlignment="1">
      <alignment horizontal="right" wrapText="1"/>
    </xf>
    <xf numFmtId="0" fontId="14" fillId="25" borderId="78" xfId="0" applyFont="1" applyFill="1" applyBorder="1" applyAlignment="1">
      <alignment horizontal="left" vertical="center" wrapText="1"/>
    </xf>
    <xf numFmtId="9" fontId="46" fillId="26" borderId="80" xfId="0" applyNumberFormat="1" applyFont="1" applyFill="1" applyBorder="1" applyAlignment="1">
      <alignment/>
    </xf>
    <xf numFmtId="9" fontId="0" fillId="18" borderId="80" xfId="0" applyNumberFormat="1" applyFill="1" applyBorder="1" applyAlignment="1">
      <alignment/>
    </xf>
    <xf numFmtId="0" fontId="49" fillId="0" borderId="0" xfId="51" applyFont="1" applyAlignment="1">
      <alignment horizontal="right"/>
      <protection/>
    </xf>
    <xf numFmtId="0" fontId="50" fillId="0" borderId="0" xfId="50" applyFont="1">
      <alignment/>
      <protection/>
    </xf>
    <xf numFmtId="0" fontId="51" fillId="0" borderId="0" xfId="51" applyFont="1" applyBorder="1">
      <alignment/>
      <protection/>
    </xf>
    <xf numFmtId="3" fontId="52" fillId="0" borderId="0" xfId="51" applyNumberFormat="1" applyFont="1" applyBorder="1" applyAlignment="1">
      <alignment horizontal="right"/>
      <protection/>
    </xf>
    <xf numFmtId="0" fontId="52" fillId="0" borderId="0" xfId="51" applyFont="1" applyBorder="1" applyAlignment="1">
      <alignment horizontal="right"/>
      <protection/>
    </xf>
    <xf numFmtId="0" fontId="52" fillId="0" borderId="0" xfId="51" applyFont="1" applyAlignment="1">
      <alignment horizontal="right"/>
      <protection/>
    </xf>
    <xf numFmtId="0" fontId="53" fillId="0" borderId="0" xfId="50" applyFont="1">
      <alignment/>
      <protection/>
    </xf>
    <xf numFmtId="0" fontId="19" fillId="19" borderId="81" xfId="50" applyFont="1" applyFill="1" applyBorder="1">
      <alignment/>
      <protection/>
    </xf>
    <xf numFmtId="0" fontId="19" fillId="19" borderId="81" xfId="50" applyFont="1" applyFill="1" applyBorder="1" applyAlignment="1">
      <alignment wrapText="1"/>
      <protection/>
    </xf>
    <xf numFmtId="0" fontId="19" fillId="19" borderId="82" xfId="50" applyFont="1" applyFill="1" applyBorder="1" applyAlignment="1">
      <alignment wrapText="1"/>
      <protection/>
    </xf>
    <xf numFmtId="0" fontId="19" fillId="19" borderId="81" xfId="50" applyFont="1" applyFill="1" applyBorder="1" applyAlignment="1">
      <alignment horizontal="center" wrapText="1"/>
      <protection/>
    </xf>
    <xf numFmtId="0" fontId="19" fillId="19" borderId="82" xfId="50" applyFont="1" applyFill="1" applyBorder="1" applyAlignment="1">
      <alignment horizontal="center" wrapText="1"/>
      <protection/>
    </xf>
    <xf numFmtId="0" fontId="19" fillId="19" borderId="83" xfId="50" applyFont="1" applyFill="1" applyBorder="1" applyAlignment="1">
      <alignment wrapText="1"/>
      <protection/>
    </xf>
    <xf numFmtId="0" fontId="54" fillId="0" borderId="0" xfId="50" applyFont="1" applyFill="1" applyBorder="1" applyAlignment="1">
      <alignment wrapText="1"/>
      <protection/>
    </xf>
    <xf numFmtId="0" fontId="13" fillId="19" borderId="84" xfId="50" applyFont="1" applyFill="1" applyBorder="1">
      <alignment/>
      <protection/>
    </xf>
    <xf numFmtId="0" fontId="19" fillId="28" borderId="0" xfId="50" applyFont="1" applyFill="1" applyBorder="1" applyAlignment="1">
      <alignment wrapText="1"/>
      <protection/>
    </xf>
    <xf numFmtId="0" fontId="19" fillId="19" borderId="0" xfId="50" applyFont="1" applyFill="1" applyBorder="1" applyAlignment="1">
      <alignment wrapText="1"/>
      <protection/>
    </xf>
    <xf numFmtId="0" fontId="19" fillId="28" borderId="75" xfId="50" applyFont="1" applyFill="1" applyBorder="1" applyAlignment="1">
      <alignment wrapText="1"/>
      <protection/>
    </xf>
    <xf numFmtId="0" fontId="13" fillId="0" borderId="85" xfId="50" applyFont="1" applyFill="1" applyBorder="1">
      <alignment/>
      <protection/>
    </xf>
    <xf numFmtId="3" fontId="19" fillId="0" borderId="86" xfId="50" applyNumberFormat="1" applyFont="1" applyFill="1" applyBorder="1">
      <alignment/>
      <protection/>
    </xf>
    <xf numFmtId="0" fontId="55" fillId="0" borderId="86" xfId="47" applyFont="1" applyFill="1" applyBorder="1">
      <alignment/>
      <protection/>
    </xf>
    <xf numFmtId="3" fontId="55" fillId="0" borderId="86" xfId="47" applyNumberFormat="1" applyFont="1" applyFill="1" applyBorder="1">
      <alignment/>
      <protection/>
    </xf>
    <xf numFmtId="3" fontId="13" fillId="0" borderId="87" xfId="50" applyNumberFormat="1" applyFont="1" applyFill="1" applyBorder="1">
      <alignment/>
      <protection/>
    </xf>
    <xf numFmtId="3" fontId="53" fillId="0" borderId="0" xfId="50" applyNumberFormat="1" applyFont="1" applyFill="1" applyBorder="1">
      <alignment/>
      <protection/>
    </xf>
    <xf numFmtId="3" fontId="56" fillId="0" borderId="0" xfId="51" applyNumberFormat="1" applyFont="1" applyAlignment="1">
      <alignment horizontal="right"/>
      <protection/>
    </xf>
    <xf numFmtId="0" fontId="13" fillId="0" borderId="88" xfId="50" applyFont="1" applyFill="1" applyBorder="1">
      <alignment/>
      <protection/>
    </xf>
    <xf numFmtId="3" fontId="19" fillId="0" borderId="89" xfId="50" applyNumberFormat="1" applyFont="1" applyFill="1" applyBorder="1">
      <alignment/>
      <protection/>
    </xf>
    <xf numFmtId="3" fontId="13" fillId="0" borderId="89" xfId="50" applyNumberFormat="1" applyFont="1" applyFill="1" applyBorder="1">
      <alignment/>
      <protection/>
    </xf>
    <xf numFmtId="3" fontId="13" fillId="0" borderId="90" xfId="50" applyNumberFormat="1" applyFont="1" applyFill="1" applyBorder="1">
      <alignment/>
      <protection/>
    </xf>
    <xf numFmtId="0" fontId="13" fillId="0" borderId="89" xfId="50" applyFont="1" applyBorder="1">
      <alignment/>
      <protection/>
    </xf>
    <xf numFmtId="3" fontId="13" fillId="0" borderId="89" xfId="50" applyNumberFormat="1" applyFont="1" applyBorder="1">
      <alignment/>
      <protection/>
    </xf>
    <xf numFmtId="0" fontId="13" fillId="0" borderId="89" xfId="50" applyFont="1" applyBorder="1">
      <alignment/>
      <protection/>
    </xf>
    <xf numFmtId="3" fontId="13" fillId="0" borderId="89" xfId="50" applyNumberFormat="1" applyFont="1" applyBorder="1">
      <alignment/>
      <protection/>
    </xf>
    <xf numFmtId="0" fontId="13" fillId="0" borderId="91" xfId="50" applyFont="1" applyFill="1" applyBorder="1">
      <alignment/>
      <protection/>
    </xf>
    <xf numFmtId="3" fontId="19" fillId="0" borderId="92" xfId="50" applyNumberFormat="1" applyFont="1" applyFill="1" applyBorder="1">
      <alignment/>
      <protection/>
    </xf>
    <xf numFmtId="3" fontId="13" fillId="0" borderId="92" xfId="50" applyNumberFormat="1" applyFont="1" applyFill="1" applyBorder="1">
      <alignment/>
      <protection/>
    </xf>
    <xf numFmtId="3" fontId="13" fillId="0" borderId="93" xfId="50" applyNumberFormat="1" applyFont="1" applyFill="1" applyBorder="1">
      <alignment/>
      <protection/>
    </xf>
    <xf numFmtId="0" fontId="19" fillId="19" borderId="94" xfId="50" applyFont="1" applyFill="1" applyBorder="1">
      <alignment/>
      <protection/>
    </xf>
    <xf numFmtId="3" fontId="19" fillId="19" borderId="95" xfId="50" applyNumberFormat="1" applyFont="1" applyFill="1" applyBorder="1">
      <alignment/>
      <protection/>
    </xf>
    <xf numFmtId="3" fontId="13" fillId="19" borderId="95" xfId="50" applyNumberFormat="1" applyFont="1" applyFill="1" applyBorder="1">
      <alignment/>
      <protection/>
    </xf>
    <xf numFmtId="3" fontId="13" fillId="19" borderId="82" xfId="50" applyNumberFormat="1" applyFont="1" applyFill="1" applyBorder="1">
      <alignment/>
      <protection/>
    </xf>
    <xf numFmtId="3" fontId="13" fillId="19" borderId="96" xfId="50" applyNumberFormat="1" applyFont="1" applyFill="1" applyBorder="1">
      <alignment/>
      <protection/>
    </xf>
    <xf numFmtId="3" fontId="54" fillId="0" borderId="0" xfId="50" applyNumberFormat="1" applyFont="1" applyFill="1" applyBorder="1">
      <alignment/>
      <protection/>
    </xf>
    <xf numFmtId="0" fontId="13" fillId="0" borderId="97" xfId="50" applyFont="1" applyFill="1" applyBorder="1">
      <alignment/>
      <protection/>
    </xf>
    <xf numFmtId="3" fontId="19" fillId="0" borderId="98" xfId="50" applyNumberFormat="1" applyFont="1" applyFill="1" applyBorder="1">
      <alignment/>
      <protection/>
    </xf>
    <xf numFmtId="3" fontId="13" fillId="0" borderId="98" xfId="50" applyNumberFormat="1" applyFont="1" applyFill="1" applyBorder="1">
      <alignment/>
      <protection/>
    </xf>
    <xf numFmtId="3" fontId="13" fillId="0" borderId="0" xfId="50" applyNumberFormat="1" applyFont="1" applyFill="1" applyBorder="1">
      <alignment/>
      <protection/>
    </xf>
    <xf numFmtId="3" fontId="13" fillId="0" borderId="99" xfId="50" applyNumberFormat="1" applyFont="1" applyFill="1" applyBorder="1">
      <alignment/>
      <protection/>
    </xf>
    <xf numFmtId="0" fontId="56" fillId="0" borderId="0" xfId="51" applyFont="1" applyFill="1" applyAlignment="1">
      <alignment horizontal="right"/>
      <protection/>
    </xf>
    <xf numFmtId="0" fontId="53" fillId="0" borderId="0" xfId="50" applyFont="1" applyFill="1">
      <alignment/>
      <protection/>
    </xf>
    <xf numFmtId="0" fontId="55" fillId="0" borderId="89" xfId="47" applyFont="1" applyFill="1" applyBorder="1">
      <alignment/>
      <protection/>
    </xf>
    <xf numFmtId="3" fontId="55" fillId="0" borderId="89" xfId="47" applyNumberFormat="1" applyFont="1" applyFill="1" applyBorder="1">
      <alignment/>
      <protection/>
    </xf>
    <xf numFmtId="3" fontId="55" fillId="0" borderId="90" xfId="47" applyNumberFormat="1" applyFont="1" applyFill="1" applyBorder="1">
      <alignment/>
      <protection/>
    </xf>
    <xf numFmtId="0" fontId="56" fillId="0" borderId="0" xfId="51" applyFont="1" applyAlignment="1">
      <alignment horizontal="right"/>
      <protection/>
    </xf>
    <xf numFmtId="3" fontId="52" fillId="0" borderId="0" xfId="51" applyNumberFormat="1" applyFont="1" applyAlignment="1">
      <alignment horizontal="right"/>
      <protection/>
    </xf>
    <xf numFmtId="0" fontId="13" fillId="0" borderId="97" xfId="50" applyFont="1" applyFill="1" applyBorder="1">
      <alignment/>
      <protection/>
    </xf>
    <xf numFmtId="3" fontId="13" fillId="0" borderId="98" xfId="50" applyNumberFormat="1" applyFont="1" applyFill="1" applyBorder="1">
      <alignment/>
      <protection/>
    </xf>
    <xf numFmtId="3" fontId="13" fillId="0" borderId="0" xfId="50" applyNumberFormat="1" applyFont="1" applyFill="1" applyBorder="1">
      <alignment/>
      <protection/>
    </xf>
    <xf numFmtId="3" fontId="57" fillId="0" borderId="88" xfId="50" applyNumberFormat="1" applyFont="1" applyFill="1" applyBorder="1">
      <alignment/>
      <protection/>
    </xf>
    <xf numFmtId="3" fontId="57" fillId="0" borderId="89" xfId="50" applyNumberFormat="1" applyFont="1" applyFill="1" applyBorder="1">
      <alignment/>
      <protection/>
    </xf>
    <xf numFmtId="3" fontId="57" fillId="0" borderId="90" xfId="50" applyNumberFormat="1" applyFont="1" applyFill="1" applyBorder="1">
      <alignment/>
      <protection/>
    </xf>
    <xf numFmtId="3" fontId="58" fillId="0" borderId="0" xfId="50" applyNumberFormat="1" applyFont="1" applyFill="1" applyBorder="1">
      <alignment/>
      <protection/>
    </xf>
    <xf numFmtId="3" fontId="0" fillId="0" borderId="0" xfId="0" applyNumberFormat="1" applyAlignment="1">
      <alignment/>
    </xf>
    <xf numFmtId="0" fontId="19" fillId="0" borderId="88" xfId="50" applyFont="1" applyFill="1" applyBorder="1">
      <alignment/>
      <protection/>
    </xf>
    <xf numFmtId="0" fontId="19" fillId="0" borderId="88" xfId="50" applyFont="1" applyFill="1" applyBorder="1">
      <alignment/>
      <protection/>
    </xf>
    <xf numFmtId="0" fontId="57" fillId="0" borderId="91" xfId="50" applyFont="1" applyFill="1" applyBorder="1">
      <alignment/>
      <protection/>
    </xf>
    <xf numFmtId="3" fontId="57" fillId="0" borderId="92" xfId="50" applyNumberFormat="1" applyFont="1" applyFill="1" applyBorder="1">
      <alignment/>
      <protection/>
    </xf>
    <xf numFmtId="3" fontId="57" fillId="0" borderId="93" xfId="50" applyNumberFormat="1" applyFont="1" applyFill="1" applyBorder="1">
      <alignment/>
      <protection/>
    </xf>
    <xf numFmtId="3" fontId="59" fillId="0" borderId="0" xfId="50" applyNumberFormat="1" applyFont="1" applyFill="1" applyBorder="1">
      <alignment/>
      <protection/>
    </xf>
    <xf numFmtId="3" fontId="57" fillId="0" borderId="0" xfId="49" applyNumberFormat="1" applyFont="1" applyFill="1" applyBorder="1">
      <alignment/>
      <protection/>
    </xf>
    <xf numFmtId="0" fontId="53" fillId="0" borderId="0" xfId="0" applyFont="1" applyFill="1" applyBorder="1" applyAlignment="1">
      <alignment/>
    </xf>
    <xf numFmtId="3" fontId="57" fillId="28" borderId="81" xfId="49" applyNumberFormat="1" applyFont="1" applyFill="1" applyBorder="1">
      <alignment/>
      <protection/>
    </xf>
    <xf numFmtId="0" fontId="57" fillId="0" borderId="0" xfId="0" applyFont="1" applyFill="1" applyBorder="1" applyAlignment="1">
      <alignment wrapText="1"/>
    </xf>
    <xf numFmtId="3" fontId="57" fillId="4" borderId="100" xfId="49" applyNumberFormat="1" applyFont="1" applyFill="1" applyBorder="1">
      <alignment/>
      <protection/>
    </xf>
    <xf numFmtId="0" fontId="61" fillId="0" borderId="0" xfId="48" applyFill="1">
      <alignment/>
      <protection/>
    </xf>
    <xf numFmtId="0" fontId="62" fillId="0" borderId="0" xfId="51" applyFont="1">
      <alignment/>
      <protection/>
    </xf>
    <xf numFmtId="3" fontId="62" fillId="0" borderId="0" xfId="51" applyNumberFormat="1" applyFont="1">
      <alignment/>
      <protection/>
    </xf>
    <xf numFmtId="0" fontId="63" fillId="0" borderId="0" xfId="51" applyFont="1" applyAlignment="1">
      <alignment horizontal="center"/>
      <protection/>
    </xf>
    <xf numFmtId="0" fontId="60" fillId="19" borderId="85" xfId="51" applyFont="1" applyFill="1" applyBorder="1">
      <alignment/>
      <protection/>
    </xf>
    <xf numFmtId="0" fontId="62" fillId="19" borderId="101" xfId="51" applyFont="1" applyFill="1" applyBorder="1" applyAlignment="1">
      <alignment horizontal="center" wrapText="1"/>
      <protection/>
    </xf>
    <xf numFmtId="0" fontId="64" fillId="19" borderId="94" xfId="51" applyFont="1" applyFill="1" applyBorder="1" applyAlignment="1">
      <alignment horizontal="center" wrapText="1"/>
      <protection/>
    </xf>
    <xf numFmtId="0" fontId="64" fillId="19" borderId="81" xfId="51" applyFont="1" applyFill="1" applyBorder="1" applyAlignment="1">
      <alignment horizontal="center" wrapText="1"/>
      <protection/>
    </xf>
    <xf numFmtId="0" fontId="64" fillId="19" borderId="96" xfId="51" applyFont="1" applyFill="1" applyBorder="1" applyAlignment="1">
      <alignment horizontal="center" wrapText="1"/>
      <protection/>
    </xf>
    <xf numFmtId="0" fontId="63" fillId="0" borderId="102" xfId="51" applyFont="1" applyBorder="1">
      <alignment/>
      <protection/>
    </xf>
    <xf numFmtId="3" fontId="60" fillId="0" borderId="103" xfId="51" applyNumberFormat="1" applyFont="1" applyBorder="1">
      <alignment/>
      <protection/>
    </xf>
    <xf numFmtId="3" fontId="63" fillId="0" borderId="104" xfId="51" applyNumberFormat="1" applyFont="1" applyBorder="1">
      <alignment/>
      <protection/>
    </xf>
    <xf numFmtId="3" fontId="63" fillId="0" borderId="103" xfId="51" applyNumberFormat="1" applyFont="1" applyBorder="1">
      <alignment/>
      <protection/>
    </xf>
    <xf numFmtId="0" fontId="63" fillId="0" borderId="105" xfId="51" applyFont="1" applyBorder="1">
      <alignment/>
      <protection/>
    </xf>
    <xf numFmtId="3" fontId="60" fillId="0" borderId="106" xfId="51" applyNumberFormat="1" applyFont="1" applyBorder="1">
      <alignment/>
      <protection/>
    </xf>
    <xf numFmtId="3" fontId="63" fillId="0" borderId="107" xfId="51" applyNumberFormat="1" applyFont="1" applyBorder="1">
      <alignment/>
      <protection/>
    </xf>
    <xf numFmtId="3" fontId="63" fillId="0" borderId="106" xfId="51" applyNumberFormat="1" applyFont="1" applyBorder="1">
      <alignment/>
      <protection/>
    </xf>
    <xf numFmtId="3" fontId="63" fillId="0" borderId="106" xfId="51" applyNumberFormat="1" applyFont="1" applyFill="1" applyBorder="1">
      <alignment/>
      <protection/>
    </xf>
    <xf numFmtId="0" fontId="63" fillId="0" borderId="108" xfId="51" applyFont="1" applyBorder="1">
      <alignment/>
      <protection/>
    </xf>
    <xf numFmtId="3" fontId="60" fillId="0" borderId="109" xfId="51" applyNumberFormat="1" applyFont="1" applyBorder="1">
      <alignment/>
      <protection/>
    </xf>
    <xf numFmtId="3" fontId="63" fillId="0" borderId="110" xfId="51" applyNumberFormat="1" applyFont="1" applyBorder="1">
      <alignment/>
      <protection/>
    </xf>
    <xf numFmtId="3" fontId="63" fillId="0" borderId="109" xfId="51" applyNumberFormat="1" applyFont="1" applyBorder="1">
      <alignment/>
      <protection/>
    </xf>
    <xf numFmtId="0" fontId="60" fillId="19" borderId="81" xfId="51" applyFont="1" applyFill="1" applyBorder="1">
      <alignment/>
      <protection/>
    </xf>
    <xf numFmtId="3" fontId="60" fillId="19" borderId="81" xfId="51" applyNumberFormat="1" applyFont="1" applyFill="1" applyBorder="1">
      <alignment/>
      <protection/>
    </xf>
    <xf numFmtId="0" fontId="63" fillId="0" borderId="97" xfId="51" applyFont="1" applyBorder="1">
      <alignment/>
      <protection/>
    </xf>
    <xf numFmtId="3" fontId="60" fillId="0" borderId="0" xfId="51" applyNumberFormat="1" applyFont="1" applyBorder="1">
      <alignment/>
      <protection/>
    </xf>
    <xf numFmtId="0" fontId="63" fillId="0" borderId="0" xfId="51" applyFont="1" applyBorder="1">
      <alignment/>
      <protection/>
    </xf>
    <xf numFmtId="0" fontId="63" fillId="0" borderId="75" xfId="51" applyFont="1" applyBorder="1">
      <alignment/>
      <protection/>
    </xf>
    <xf numFmtId="0" fontId="63" fillId="0" borderId="111" xfId="51" applyFont="1" applyBorder="1">
      <alignment/>
      <protection/>
    </xf>
    <xf numFmtId="3" fontId="60" fillId="0" borderId="112" xfId="51" applyNumberFormat="1" applyFont="1" applyBorder="1">
      <alignment/>
      <protection/>
    </xf>
    <xf numFmtId="3" fontId="63" fillId="0" borderId="113" xfId="51" applyNumberFormat="1" applyFont="1" applyBorder="1">
      <alignment/>
      <protection/>
    </xf>
    <xf numFmtId="3" fontId="63" fillId="0" borderId="112" xfId="51" applyNumberFormat="1" applyFont="1" applyBorder="1">
      <alignment/>
      <protection/>
    </xf>
    <xf numFmtId="3" fontId="63" fillId="0" borderId="0" xfId="51" applyNumberFormat="1" applyFont="1" applyBorder="1">
      <alignment/>
      <protection/>
    </xf>
    <xf numFmtId="3" fontId="63" fillId="0" borderId="75" xfId="51" applyNumberFormat="1" applyFont="1" applyBorder="1">
      <alignment/>
      <protection/>
    </xf>
    <xf numFmtId="0" fontId="62" fillId="19" borderId="81" xfId="51" applyFont="1" applyFill="1" applyBorder="1">
      <alignment/>
      <protection/>
    </xf>
    <xf numFmtId="0" fontId="60" fillId="0" borderId="0" xfId="51" applyFont="1" applyBorder="1">
      <alignment/>
      <protection/>
    </xf>
    <xf numFmtId="0" fontId="0" fillId="0" borderId="0" xfId="0" applyFont="1" applyAlignment="1">
      <alignment/>
    </xf>
    <xf numFmtId="4" fontId="66" fillId="0" borderId="0" xfId="53" applyNumberFormat="1" applyFont="1" applyBorder="1" applyAlignment="1">
      <alignment horizontal="right" wrapText="1"/>
      <protection/>
    </xf>
    <xf numFmtId="3" fontId="53" fillId="0" borderId="0" xfId="53" applyNumberFormat="1" applyFont="1">
      <alignment/>
      <protection/>
    </xf>
    <xf numFmtId="0" fontId="0" fillId="0" borderId="0" xfId="53" applyFont="1">
      <alignment/>
      <protection/>
    </xf>
    <xf numFmtId="0" fontId="67" fillId="19" borderId="114" xfId="52" applyFont="1" applyFill="1" applyBorder="1" applyAlignment="1">
      <alignment wrapText="1"/>
      <protection/>
    </xf>
    <xf numFmtId="0" fontId="57" fillId="19" borderId="81" xfId="53" applyFont="1" applyFill="1" applyBorder="1" applyAlignment="1">
      <alignment horizontal="center" wrapText="1"/>
      <protection/>
    </xf>
    <xf numFmtId="0" fontId="19" fillId="19" borderId="95" xfId="53" applyFont="1" applyFill="1" applyBorder="1" applyAlignment="1">
      <alignment horizontal="center" wrapText="1"/>
      <protection/>
    </xf>
    <xf numFmtId="0" fontId="19" fillId="19" borderId="96" xfId="53" applyFont="1" applyFill="1" applyBorder="1" applyAlignment="1">
      <alignment horizontal="center" wrapText="1"/>
      <protection/>
    </xf>
    <xf numFmtId="0" fontId="19" fillId="0" borderId="115" xfId="52" applyFont="1" applyBorder="1" applyAlignment="1">
      <alignment wrapText="1"/>
      <protection/>
    </xf>
    <xf numFmtId="3" fontId="19" fillId="0" borderId="116" xfId="52" applyNumberFormat="1" applyFont="1" applyFill="1" applyBorder="1">
      <alignment/>
      <protection/>
    </xf>
    <xf numFmtId="3" fontId="13" fillId="0" borderId="117" xfId="52" applyNumberFormat="1" applyFont="1" applyBorder="1">
      <alignment/>
      <protection/>
    </xf>
    <xf numFmtId="3" fontId="13" fillId="0" borderId="118" xfId="52" applyNumberFormat="1" applyFont="1" applyBorder="1">
      <alignment/>
      <protection/>
    </xf>
    <xf numFmtId="0" fontId="19" fillId="0" borderId="105" xfId="52" applyFont="1" applyBorder="1" applyAlignment="1">
      <alignment wrapText="1"/>
      <protection/>
    </xf>
    <xf numFmtId="3" fontId="19" fillId="0" borderId="106" xfId="52" applyNumberFormat="1" applyFont="1" applyFill="1" applyBorder="1">
      <alignment/>
      <protection/>
    </xf>
    <xf numFmtId="3" fontId="13" fillId="0" borderId="89" xfId="52" applyNumberFormat="1" applyFont="1" applyBorder="1">
      <alignment/>
      <protection/>
    </xf>
    <xf numFmtId="3" fontId="13" fillId="0" borderId="90" xfId="52" applyNumberFormat="1" applyFont="1" applyBorder="1">
      <alignment/>
      <protection/>
    </xf>
    <xf numFmtId="3" fontId="13" fillId="0" borderId="89" xfId="52" applyNumberFormat="1" applyFont="1" applyFill="1" applyBorder="1">
      <alignment/>
      <protection/>
    </xf>
    <xf numFmtId="0" fontId="13" fillId="0" borderId="105" xfId="52" applyFont="1" applyBorder="1" applyAlignment="1">
      <alignment wrapText="1"/>
      <protection/>
    </xf>
    <xf numFmtId="0" fontId="19" fillId="0" borderId="108" xfId="52" applyFont="1" applyBorder="1" applyAlignment="1">
      <alignment wrapText="1"/>
      <protection/>
    </xf>
    <xf numFmtId="3" fontId="13" fillId="0" borderId="119" xfId="52" applyNumberFormat="1" applyFont="1" applyBorder="1">
      <alignment/>
      <protection/>
    </xf>
    <xf numFmtId="3" fontId="13" fillId="0" borderId="120" xfId="52" applyNumberFormat="1" applyFont="1" applyBorder="1">
      <alignment/>
      <protection/>
    </xf>
    <xf numFmtId="3" fontId="13" fillId="0" borderId="119" xfId="52" applyNumberFormat="1" applyFont="1" applyFill="1" applyBorder="1">
      <alignment/>
      <protection/>
    </xf>
    <xf numFmtId="3" fontId="13" fillId="0" borderId="120" xfId="52" applyNumberFormat="1" applyFont="1" applyFill="1" applyBorder="1">
      <alignment/>
      <protection/>
    </xf>
    <xf numFmtId="0" fontId="19" fillId="19" borderId="100" xfId="52" applyFont="1" applyFill="1" applyBorder="1" applyAlignment="1">
      <alignment wrapText="1"/>
      <protection/>
    </xf>
    <xf numFmtId="3" fontId="19" fillId="19" borderId="81" xfId="52" applyNumberFormat="1" applyFont="1" applyFill="1" applyBorder="1">
      <alignment/>
      <protection/>
    </xf>
    <xf numFmtId="3" fontId="19" fillId="19" borderId="121" xfId="52" applyNumberFormat="1" applyFont="1" applyFill="1" applyBorder="1">
      <alignment/>
      <protection/>
    </xf>
    <xf numFmtId="3" fontId="19" fillId="19" borderId="83" xfId="52" applyNumberFormat="1" applyFont="1" applyFill="1" applyBorder="1">
      <alignment/>
      <protection/>
    </xf>
    <xf numFmtId="0" fontId="19" fillId="0" borderId="0" xfId="52" applyFont="1" applyFill="1" applyBorder="1" applyAlignment="1">
      <alignment wrapText="1"/>
      <protection/>
    </xf>
    <xf numFmtId="3" fontId="19" fillId="0" borderId="0" xfId="52" applyNumberFormat="1" applyFont="1" applyFill="1" applyBorder="1">
      <alignment/>
      <protection/>
    </xf>
    <xf numFmtId="3" fontId="13" fillId="0" borderId="0" xfId="52" applyNumberFormat="1" applyFont="1" applyFill="1" applyBorder="1">
      <alignment/>
      <protection/>
    </xf>
    <xf numFmtId="0" fontId="0" fillId="0" borderId="0" xfId="53" applyFont="1" applyFill="1" applyBorder="1">
      <alignment/>
      <protection/>
    </xf>
    <xf numFmtId="0" fontId="13" fillId="0" borderId="0" xfId="53" applyFont="1" applyFill="1" applyBorder="1">
      <alignment/>
      <protection/>
    </xf>
    <xf numFmtId="0" fontId="19" fillId="0" borderId="102" xfId="52" applyFont="1" applyBorder="1" applyAlignment="1">
      <alignment wrapText="1"/>
      <protection/>
    </xf>
    <xf numFmtId="3" fontId="19" fillId="0" borderId="122" xfId="52" applyNumberFormat="1" applyFont="1" applyFill="1" applyBorder="1">
      <alignment/>
      <protection/>
    </xf>
    <xf numFmtId="3" fontId="13" fillId="0" borderId="123" xfId="52" applyNumberFormat="1" applyFont="1" applyFill="1" applyBorder="1">
      <alignment/>
      <protection/>
    </xf>
    <xf numFmtId="3" fontId="13" fillId="0" borderId="86" xfId="52" applyNumberFormat="1" applyFont="1" applyFill="1" applyBorder="1">
      <alignment/>
      <protection/>
    </xf>
    <xf numFmtId="3" fontId="13" fillId="0" borderId="87" xfId="52" applyNumberFormat="1" applyFont="1" applyFill="1" applyBorder="1">
      <alignment/>
      <protection/>
    </xf>
    <xf numFmtId="0" fontId="19" fillId="0" borderId="105" xfId="52" applyFont="1" applyBorder="1" applyAlignment="1">
      <alignment wrapText="1"/>
      <protection/>
    </xf>
    <xf numFmtId="3" fontId="13" fillId="0" borderId="124" xfId="52" applyNumberFormat="1" applyFont="1" applyFill="1" applyBorder="1">
      <alignment/>
      <protection/>
    </xf>
    <xf numFmtId="3" fontId="13" fillId="0" borderId="117" xfId="52" applyNumberFormat="1" applyFont="1" applyFill="1" applyBorder="1">
      <alignment/>
      <protection/>
    </xf>
    <xf numFmtId="3" fontId="13" fillId="0" borderId="125" xfId="52" applyNumberFormat="1" applyFont="1" applyFill="1" applyBorder="1">
      <alignment/>
      <protection/>
    </xf>
    <xf numFmtId="0" fontId="19" fillId="0" borderId="108" xfId="52" applyFont="1" applyBorder="1" applyAlignment="1">
      <alignment wrapText="1"/>
      <protection/>
    </xf>
    <xf numFmtId="3" fontId="19" fillId="0" borderId="112" xfId="52" applyNumberFormat="1" applyFont="1" applyFill="1" applyBorder="1">
      <alignment/>
      <protection/>
    </xf>
    <xf numFmtId="3" fontId="13" fillId="0" borderId="126" xfId="52" applyNumberFormat="1" applyFont="1" applyFill="1" applyBorder="1">
      <alignment/>
      <protection/>
    </xf>
    <xf numFmtId="3" fontId="13" fillId="0" borderId="98" xfId="52" applyNumberFormat="1" applyFont="1" applyFill="1" applyBorder="1">
      <alignment/>
      <protection/>
    </xf>
    <xf numFmtId="3" fontId="13" fillId="0" borderId="127" xfId="52" applyNumberFormat="1" applyFont="1" applyFill="1" applyBorder="1">
      <alignment/>
      <protection/>
    </xf>
    <xf numFmtId="0" fontId="19" fillId="19" borderId="94" xfId="52" applyFont="1" applyFill="1" applyBorder="1" applyAlignment="1">
      <alignment wrapText="1"/>
      <protection/>
    </xf>
    <xf numFmtId="3" fontId="19" fillId="19" borderId="81" xfId="52" applyNumberFormat="1" applyFont="1" applyFill="1" applyBorder="1">
      <alignment/>
      <protection/>
    </xf>
    <xf numFmtId="3" fontId="19" fillId="19" borderId="121" xfId="52" applyNumberFormat="1" applyFont="1" applyFill="1" applyBorder="1">
      <alignment/>
      <protection/>
    </xf>
    <xf numFmtId="3" fontId="19" fillId="19" borderId="83" xfId="52" applyNumberFormat="1" applyFont="1" applyFill="1" applyBorder="1">
      <alignment/>
      <protection/>
    </xf>
    <xf numFmtId="0" fontId="57" fillId="19" borderId="94" xfId="52" applyFont="1" applyFill="1" applyBorder="1" applyAlignment="1">
      <alignment wrapText="1"/>
      <protection/>
    </xf>
    <xf numFmtId="3" fontId="19" fillId="19" borderId="95" xfId="52" applyNumberFormat="1" applyFont="1" applyFill="1" applyBorder="1">
      <alignment/>
      <protection/>
    </xf>
    <xf numFmtId="3" fontId="19" fillId="19" borderId="96" xfId="52" applyNumberFormat="1" applyFont="1" applyFill="1" applyBorder="1">
      <alignment/>
      <protection/>
    </xf>
    <xf numFmtId="14" fontId="13" fillId="0" borderId="0" xfId="53" applyNumberFormat="1" applyFont="1" applyAlignment="1">
      <alignment horizontal="left"/>
      <protection/>
    </xf>
    <xf numFmtId="0" fontId="0" fillId="0" borderId="0" xfId="53" applyFont="1" applyAlignment="1">
      <alignment/>
      <protection/>
    </xf>
    <xf numFmtId="0" fontId="13" fillId="0" borderId="0" xfId="53" applyFont="1">
      <alignment/>
      <protection/>
    </xf>
    <xf numFmtId="3" fontId="13" fillId="0" borderId="0" xfId="53" applyNumberFormat="1" applyFont="1">
      <alignment/>
      <protection/>
    </xf>
    <xf numFmtId="0" fontId="47" fillId="0" borderId="0" xfId="51" applyFont="1" applyBorder="1" applyAlignment="1">
      <alignment horizontal="center"/>
      <protection/>
    </xf>
    <xf numFmtId="3" fontId="60" fillId="28" borderId="128" xfId="51" applyNumberFormat="1" applyFont="1" applyFill="1" applyBorder="1" applyAlignment="1">
      <alignment horizontal="center"/>
      <protection/>
    </xf>
    <xf numFmtId="3" fontId="60" fillId="28" borderId="129" xfId="51" applyNumberFormat="1" applyFont="1" applyFill="1" applyBorder="1" applyAlignment="1">
      <alignment horizontal="center"/>
      <protection/>
    </xf>
    <xf numFmtId="3" fontId="60" fillId="28" borderId="130" xfId="51" applyNumberFormat="1" applyFont="1" applyFill="1" applyBorder="1" applyAlignment="1">
      <alignment horizontal="center"/>
      <protection/>
    </xf>
    <xf numFmtId="3" fontId="60" fillId="28" borderId="97" xfId="51" applyNumberFormat="1" applyFont="1" applyFill="1" applyBorder="1" applyAlignment="1">
      <alignment horizontal="center"/>
      <protection/>
    </xf>
    <xf numFmtId="3" fontId="60" fillId="28" borderId="131" xfId="51" applyNumberFormat="1" applyFont="1" applyFill="1" applyBorder="1" applyAlignment="1">
      <alignment horizontal="center"/>
      <protection/>
    </xf>
    <xf numFmtId="3" fontId="60" fillId="28" borderId="132" xfId="51" applyNumberFormat="1" applyFont="1" applyFill="1" applyBorder="1" applyAlignment="1">
      <alignment horizontal="center"/>
      <protection/>
    </xf>
    <xf numFmtId="0" fontId="57" fillId="28" borderId="133" xfId="0" applyFont="1" applyFill="1" applyBorder="1" applyAlignment="1">
      <alignment horizontal="left" wrapText="1"/>
    </xf>
    <xf numFmtId="0" fontId="57" fillId="28" borderId="113" xfId="0" applyFont="1" applyFill="1" applyBorder="1" applyAlignment="1">
      <alignment horizontal="left" wrapText="1"/>
    </xf>
    <xf numFmtId="0" fontId="13" fillId="4" borderId="134" xfId="0" applyFont="1" applyFill="1" applyBorder="1" applyAlignment="1">
      <alignment horizontal="center" wrapText="1"/>
    </xf>
    <xf numFmtId="0" fontId="13" fillId="4" borderId="82" xfId="0" applyFont="1" applyFill="1" applyBorder="1" applyAlignment="1">
      <alignment horizontal="center" wrapText="1"/>
    </xf>
    <xf numFmtId="0" fontId="13" fillId="4" borderId="83" xfId="0" applyFont="1" applyFill="1" applyBorder="1" applyAlignment="1">
      <alignment horizontal="center" wrapText="1"/>
    </xf>
    <xf numFmtId="0" fontId="65" fillId="0" borderId="0" xfId="53" applyFont="1" applyBorder="1" applyAlignment="1">
      <alignment horizontal="center"/>
      <protection/>
    </xf>
    <xf numFmtId="0" fontId="47" fillId="0" borderId="0" xfId="51" applyFont="1" applyBorder="1" applyAlignment="1">
      <alignment horizontal="center"/>
      <protection/>
    </xf>
    <xf numFmtId="0" fontId="11" fillId="18" borderId="101" xfId="0" applyFont="1" applyFill="1" applyBorder="1" applyAlignment="1">
      <alignment horizontal="center" vertical="center" wrapText="1"/>
    </xf>
    <xf numFmtId="0" fontId="11" fillId="18" borderId="99" xfId="0" applyFont="1" applyFill="1" applyBorder="1" applyAlignment="1">
      <alignment horizontal="center" vertical="center" wrapText="1"/>
    </xf>
    <xf numFmtId="0" fontId="11" fillId="18" borderId="135" xfId="0" applyFont="1" applyFill="1" applyBorder="1" applyAlignment="1">
      <alignment horizontal="center" vertical="center" wrapText="1"/>
    </xf>
    <xf numFmtId="0" fontId="11" fillId="18" borderId="80" xfId="0" applyFont="1" applyFill="1" applyBorder="1" applyAlignment="1">
      <alignment horizontal="center" vertical="center" wrapText="1"/>
    </xf>
    <xf numFmtId="0" fontId="10" fillId="0" borderId="14" xfId="0" applyFont="1" applyBorder="1" applyAlignment="1">
      <alignment horizontal="center"/>
    </xf>
    <xf numFmtId="0" fontId="10" fillId="0" borderId="136" xfId="0" applyFont="1" applyBorder="1" applyAlignment="1">
      <alignment horizontal="center"/>
    </xf>
    <xf numFmtId="0" fontId="10" fillId="0" borderId="137" xfId="0" applyFont="1" applyBorder="1" applyAlignment="1">
      <alignment horizontal="center"/>
    </xf>
    <xf numFmtId="0" fontId="7" fillId="0" borderId="138" xfId="0" applyFont="1" applyBorder="1" applyAlignment="1">
      <alignment horizontal="left"/>
    </xf>
    <xf numFmtId="0" fontId="7" fillId="0" borderId="66" xfId="0" applyFont="1" applyBorder="1" applyAlignment="1">
      <alignment horizontal="left"/>
    </xf>
    <xf numFmtId="0" fontId="7" fillId="0" borderId="139" xfId="0" applyFont="1" applyBorder="1" applyAlignment="1">
      <alignment horizontal="left"/>
    </xf>
    <xf numFmtId="0" fontId="7" fillId="0" borderId="29" xfId="0" applyFont="1" applyBorder="1" applyAlignment="1">
      <alignment horizontal="left"/>
    </xf>
    <xf numFmtId="0" fontId="7" fillId="0" borderId="0" xfId="0" applyFont="1" applyBorder="1" applyAlignment="1">
      <alignment horizontal="left"/>
    </xf>
    <xf numFmtId="0" fontId="7" fillId="0" borderId="140" xfId="0" applyFont="1" applyBorder="1" applyAlignment="1">
      <alignment horizontal="left"/>
    </xf>
    <xf numFmtId="0" fontId="7" fillId="0" borderId="44" xfId="0" applyFont="1" applyBorder="1" applyAlignment="1">
      <alignment horizontal="left"/>
    </xf>
    <xf numFmtId="0" fontId="7" fillId="0" borderId="64" xfId="0" applyFont="1" applyBorder="1" applyAlignment="1">
      <alignment horizontal="left"/>
    </xf>
    <xf numFmtId="0" fontId="7" fillId="0" borderId="141" xfId="0" applyFont="1" applyBorder="1" applyAlignment="1">
      <alignment horizontal="left"/>
    </xf>
    <xf numFmtId="0" fontId="8" fillId="11" borderId="74" xfId="0" applyFont="1" applyFill="1" applyBorder="1" applyAlignment="1">
      <alignment horizontal="center"/>
    </xf>
    <xf numFmtId="0" fontId="11" fillId="0" borderId="142" xfId="0" applyFont="1" applyBorder="1" applyAlignment="1">
      <alignment horizontal="center" vertical="center"/>
    </xf>
    <xf numFmtId="0" fontId="11"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64" xfId="0" applyFont="1" applyBorder="1" applyAlignment="1">
      <alignment horizontal="center" vertical="center"/>
    </xf>
    <xf numFmtId="0" fontId="10" fillId="24" borderId="20" xfId="0" applyFont="1" applyFill="1" applyBorder="1" applyAlignment="1">
      <alignment horizontal="center" vertical="center" wrapText="1"/>
    </xf>
    <xf numFmtId="0" fontId="10" fillId="24" borderId="145" xfId="0" applyFont="1" applyFill="1" applyBorder="1" applyAlignment="1">
      <alignment horizontal="center" vertical="center" wrapText="1"/>
    </xf>
    <xf numFmtId="0" fontId="2" fillId="0" borderId="146" xfId="0" applyFont="1" applyBorder="1" applyAlignment="1">
      <alignment horizontal="center" vertical="center"/>
    </xf>
    <xf numFmtId="0" fontId="2" fillId="0" borderId="67" xfId="0" applyFont="1" applyBorder="1" applyAlignment="1">
      <alignment horizontal="center" vertical="center"/>
    </xf>
    <xf numFmtId="0" fontId="11" fillId="0" borderId="147" xfId="0" applyFont="1" applyBorder="1" applyAlignment="1">
      <alignment horizontal="center" vertical="center"/>
    </xf>
    <xf numFmtId="0" fontId="11" fillId="0" borderId="148" xfId="0" applyFont="1" applyFill="1" applyBorder="1" applyAlignment="1">
      <alignment horizontal="center" vertical="center"/>
    </xf>
    <xf numFmtId="0" fontId="11" fillId="0" borderId="58" xfId="0" applyFont="1" applyFill="1" applyBorder="1" applyAlignment="1">
      <alignment horizontal="center" vertical="center"/>
    </xf>
    <xf numFmtId="0" fontId="2" fillId="0" borderId="10" xfId="0" applyFont="1" applyBorder="1" applyAlignment="1">
      <alignment horizontal="left" vertical="center"/>
    </xf>
    <xf numFmtId="0" fontId="2" fillId="0" borderId="149" xfId="0" applyFont="1" applyBorder="1" applyAlignment="1">
      <alignment horizontal="center" vertical="center"/>
    </xf>
    <xf numFmtId="0" fontId="2" fillId="0" borderId="44" xfId="0" applyFont="1" applyBorder="1" applyAlignment="1">
      <alignment horizontal="center" vertical="center"/>
    </xf>
    <xf numFmtId="0" fontId="2" fillId="0" borderId="150" xfId="0" applyFont="1" applyBorder="1" applyAlignment="1">
      <alignment horizontal="center" vertical="center"/>
    </xf>
    <xf numFmtId="0" fontId="2" fillId="0" borderId="43" xfId="0" applyFont="1" applyBorder="1" applyAlignment="1">
      <alignment horizontal="center" vertical="center"/>
    </xf>
    <xf numFmtId="0" fontId="11" fillId="0" borderId="151" xfId="0" applyFont="1" applyBorder="1" applyAlignment="1">
      <alignment horizontal="center" vertical="center"/>
    </xf>
    <xf numFmtId="0" fontId="11" fillId="0" borderId="148" xfId="0" applyFont="1" applyBorder="1" applyAlignment="1">
      <alignment horizontal="center" vertical="center"/>
    </xf>
    <xf numFmtId="0" fontId="24" fillId="0" borderId="74" xfId="0" applyFont="1" applyFill="1" applyBorder="1" applyAlignment="1">
      <alignment horizontal="center"/>
    </xf>
    <xf numFmtId="0" fontId="25" fillId="0" borderId="10" xfId="0" applyFont="1" applyBorder="1" applyAlignment="1">
      <alignment horizontal="left"/>
    </xf>
    <xf numFmtId="0" fontId="25" fillId="0" borderId="74" xfId="0" applyFont="1" applyBorder="1" applyAlignment="1">
      <alignment horizontal="left"/>
    </xf>
    <xf numFmtId="0" fontId="25" fillId="0" borderId="152" xfId="0" applyFont="1" applyBorder="1" applyAlignment="1">
      <alignment horizontal="left"/>
    </xf>
    <xf numFmtId="0" fontId="6" fillId="24" borderId="153" xfId="0" applyFont="1" applyFill="1" applyBorder="1" applyAlignment="1">
      <alignment horizontal="center" vertical="center"/>
    </xf>
    <xf numFmtId="0" fontId="6" fillId="24" borderId="145" xfId="0" applyFont="1" applyFill="1" applyBorder="1" applyAlignment="1">
      <alignment horizontal="center" vertical="center"/>
    </xf>
    <xf numFmtId="0" fontId="21" fillId="0" borderId="147" xfId="0" applyFont="1" applyBorder="1" applyAlignment="1">
      <alignment horizontal="center" wrapText="1"/>
    </xf>
    <xf numFmtId="0" fontId="21" fillId="0" borderId="154" xfId="0" applyFont="1" applyBorder="1" applyAlignment="1">
      <alignment horizontal="center" wrapText="1"/>
    </xf>
    <xf numFmtId="0" fontId="7" fillId="0" borderId="147" xfId="0" applyFont="1" applyBorder="1" applyAlignment="1">
      <alignment horizontal="center" wrapText="1"/>
    </xf>
    <xf numFmtId="0" fontId="7" fillId="0" borderId="154" xfId="0" applyFont="1" applyBorder="1" applyAlignment="1">
      <alignment horizontal="center" wrapText="1"/>
    </xf>
    <xf numFmtId="164" fontId="11" fillId="0" borderId="154" xfId="0" applyNumberFormat="1" applyFont="1" applyFill="1" applyBorder="1" applyAlignment="1">
      <alignment horizontal="center"/>
    </xf>
    <xf numFmtId="164" fontId="11" fillId="0" borderId="145" xfId="0" applyNumberFormat="1" applyFont="1" applyFill="1" applyBorder="1" applyAlignment="1">
      <alignment horizontal="center"/>
    </xf>
    <xf numFmtId="0" fontId="11" fillId="0" borderId="145" xfId="0" applyFont="1" applyBorder="1" applyAlignment="1">
      <alignment horizontal="center"/>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_2012 )" xfId="48"/>
    <cellStyle name="normální_DPS" xfId="49"/>
    <cellStyle name="normální_DPS  2008.xls srpen 2008 I" xfId="50"/>
    <cellStyle name="normální_List1" xfId="51"/>
    <cellStyle name="normální_PRO-SPORT" xfId="52"/>
    <cellStyle name="normální_PRO-SPORT CK" xfId="53"/>
    <cellStyle name="Poznámka" xfId="54"/>
    <cellStyle name="Percent" xfId="55"/>
    <cellStyle name="Propojená buňka" xfId="56"/>
    <cellStyle name="Followed Hyperlink" xfId="57"/>
    <cellStyle name="Správně" xfId="58"/>
    <cellStyle name="Text upozornění" xfId="59"/>
    <cellStyle name="Vstup" xfId="60"/>
    <cellStyle name="Výpočet" xfId="61"/>
    <cellStyle name="Výstup" xfId="62"/>
    <cellStyle name="Vysvětlující text" xfId="63"/>
    <cellStyle name="Zvýraznění 1" xfId="64"/>
    <cellStyle name="Zvýraznění 2" xfId="65"/>
    <cellStyle name="Zvýraznění 3" xfId="66"/>
    <cellStyle name="Zvýraznění 4" xfId="67"/>
    <cellStyle name="Zvýraznění 5" xfId="68"/>
    <cellStyle name="Zvýraznění 6"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9"/>
  <sheetViews>
    <sheetView zoomScalePageLayoutView="0" workbookViewId="0" topLeftCell="A1">
      <selection activeCell="A2" sqref="A2"/>
    </sheetView>
  </sheetViews>
  <sheetFormatPr defaultColWidth="9.140625" defaultRowHeight="12.75"/>
  <cols>
    <col min="1" max="1" width="109.8515625" style="0" customWidth="1"/>
  </cols>
  <sheetData>
    <row r="1" ht="12.75">
      <c r="A1" s="155" t="s">
        <v>242</v>
      </c>
    </row>
    <row r="2" ht="12.75">
      <c r="A2" s="154" t="s">
        <v>227</v>
      </c>
    </row>
    <row r="3" ht="12.75">
      <c r="A3" s="154" t="s">
        <v>228</v>
      </c>
    </row>
    <row r="4" ht="38.25">
      <c r="A4" s="154" t="s">
        <v>229</v>
      </c>
    </row>
    <row r="5" ht="12.75">
      <c r="A5" s="154" t="s">
        <v>230</v>
      </c>
    </row>
    <row r="6" ht="38.25">
      <c r="A6" s="154" t="s">
        <v>231</v>
      </c>
    </row>
    <row r="7" ht="12.75">
      <c r="A7" s="154" t="s">
        <v>232</v>
      </c>
    </row>
    <row r="8" ht="12.75">
      <c r="A8" s="154" t="s">
        <v>233</v>
      </c>
    </row>
    <row r="9" ht="12.75">
      <c r="A9" s="154" t="s">
        <v>234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44"/>
  <sheetViews>
    <sheetView workbookViewId="0" topLeftCell="A1">
      <selection activeCell="Q44" sqref="Q44"/>
    </sheetView>
  </sheetViews>
  <sheetFormatPr defaultColWidth="9.140625" defaultRowHeight="12.75"/>
  <cols>
    <col min="1" max="1" width="21.00390625" style="0" customWidth="1"/>
    <col min="2" max="2" width="11.140625" style="0" customWidth="1"/>
    <col min="3" max="3" width="10.57421875" style="0" customWidth="1"/>
    <col min="4" max="4" width="10.28125" style="0" customWidth="1"/>
    <col min="8" max="8" width="11.421875" style="0" customWidth="1"/>
    <col min="9" max="9" width="11.7109375" style="0" customWidth="1"/>
    <col min="10" max="10" width="9.00390625" style="0" customWidth="1"/>
    <col min="14" max="14" width="4.28125" style="0" customWidth="1"/>
    <col min="16" max="16" width="43.28125" style="0" customWidth="1"/>
  </cols>
  <sheetData>
    <row r="1" spans="1:16" ht="18">
      <c r="A1" s="364" t="s">
        <v>245</v>
      </c>
      <c r="B1" s="364"/>
      <c r="C1" s="364"/>
      <c r="D1" s="364"/>
      <c r="E1" s="364"/>
      <c r="F1" s="364"/>
      <c r="G1" s="364"/>
      <c r="H1" s="364"/>
      <c r="I1" s="364"/>
      <c r="J1" s="364"/>
      <c r="K1" s="364"/>
      <c r="L1" s="364"/>
      <c r="M1" s="364"/>
      <c r="N1" s="197"/>
      <c r="O1" s="197"/>
      <c r="P1" s="198"/>
    </row>
    <row r="2" spans="1:16" ht="13.5" thickBot="1">
      <c r="A2" s="199"/>
      <c r="B2" s="199"/>
      <c r="C2" s="200"/>
      <c r="D2" s="200"/>
      <c r="E2" s="200"/>
      <c r="F2" s="200"/>
      <c r="G2" s="200"/>
      <c r="H2" s="200"/>
      <c r="I2" s="200"/>
      <c r="J2" s="200"/>
      <c r="K2" s="200"/>
      <c r="L2" s="200"/>
      <c r="M2" s="200"/>
      <c r="N2" s="201"/>
      <c r="O2" s="202"/>
      <c r="P2" s="203"/>
    </row>
    <row r="3" spans="1:16" ht="46.5" customHeight="1" thickBot="1">
      <c r="A3" s="204" t="s">
        <v>246</v>
      </c>
      <c r="B3" s="205" t="s">
        <v>247</v>
      </c>
      <c r="C3" s="205" t="s">
        <v>248</v>
      </c>
      <c r="D3" s="205" t="s">
        <v>249</v>
      </c>
      <c r="E3" s="205" t="s">
        <v>250</v>
      </c>
      <c r="F3" s="205" t="s">
        <v>251</v>
      </c>
      <c r="G3" s="205" t="s">
        <v>252</v>
      </c>
      <c r="H3" s="206" t="s">
        <v>253</v>
      </c>
      <c r="I3" s="205" t="s">
        <v>254</v>
      </c>
      <c r="J3" s="207" t="s">
        <v>255</v>
      </c>
      <c r="K3" s="208" t="s">
        <v>256</v>
      </c>
      <c r="L3" s="205" t="s">
        <v>257</v>
      </c>
      <c r="M3" s="209" t="s">
        <v>258</v>
      </c>
      <c r="N3" s="210"/>
      <c r="O3" s="202"/>
      <c r="P3" s="203"/>
    </row>
    <row r="4" spans="1:16" ht="0.75" customHeight="1" thickBot="1">
      <c r="A4" s="211"/>
      <c r="B4" s="212"/>
      <c r="C4" s="213"/>
      <c r="D4" s="213"/>
      <c r="E4" s="213"/>
      <c r="F4" s="213"/>
      <c r="G4" s="213"/>
      <c r="H4" s="212"/>
      <c r="I4" s="212"/>
      <c r="J4" s="212"/>
      <c r="K4" s="212"/>
      <c r="L4" s="212"/>
      <c r="M4" s="214"/>
      <c r="N4" s="210"/>
      <c r="O4" s="202"/>
      <c r="P4" s="203"/>
    </row>
    <row r="5" spans="1:16" ht="12.75">
      <c r="A5" s="215" t="s">
        <v>259</v>
      </c>
      <c r="B5" s="216">
        <f>SUM(C5:M5)</f>
        <v>364000</v>
      </c>
      <c r="C5" s="217">
        <v>60000</v>
      </c>
      <c r="D5" s="218">
        <v>5000</v>
      </c>
      <c r="E5" s="218">
        <v>2000</v>
      </c>
      <c r="F5" s="218">
        <v>8000</v>
      </c>
      <c r="G5" s="218">
        <v>0</v>
      </c>
      <c r="H5" s="218"/>
      <c r="I5" s="217">
        <v>160000</v>
      </c>
      <c r="J5" s="217">
        <v>100000</v>
      </c>
      <c r="K5" s="217">
        <v>23000</v>
      </c>
      <c r="L5" s="218"/>
      <c r="M5" s="219">
        <v>6000</v>
      </c>
      <c r="N5" s="220"/>
      <c r="O5" s="221"/>
      <c r="P5" s="203"/>
    </row>
    <row r="6" spans="1:16" ht="12.75">
      <c r="A6" s="222" t="s">
        <v>260</v>
      </c>
      <c r="B6" s="223">
        <f aca="true" t="shared" si="0" ref="B6:B36">SUM(C6:M6)</f>
        <v>115000</v>
      </c>
      <c r="C6" s="224">
        <v>30000</v>
      </c>
      <c r="D6" s="224">
        <v>30000</v>
      </c>
      <c r="E6" s="224">
        <v>25000</v>
      </c>
      <c r="F6" s="224">
        <v>10000</v>
      </c>
      <c r="G6" s="224"/>
      <c r="H6" s="224"/>
      <c r="I6" s="224">
        <v>10000</v>
      </c>
      <c r="J6" s="224"/>
      <c r="K6" s="224"/>
      <c r="L6" s="224"/>
      <c r="M6" s="225">
        <v>10000</v>
      </c>
      <c r="N6" s="220"/>
      <c r="O6" s="221"/>
      <c r="P6" s="203"/>
    </row>
    <row r="7" spans="1:16" ht="12.75">
      <c r="A7" s="222" t="s">
        <v>92</v>
      </c>
      <c r="B7" s="223">
        <f t="shared" si="0"/>
        <v>20000</v>
      </c>
      <c r="C7" s="224">
        <v>0</v>
      </c>
      <c r="D7" s="224">
        <v>0</v>
      </c>
      <c r="E7" s="224">
        <v>0</v>
      </c>
      <c r="F7" s="224"/>
      <c r="G7" s="224">
        <v>20000</v>
      </c>
      <c r="H7" s="224"/>
      <c r="I7" s="224"/>
      <c r="J7" s="224"/>
      <c r="K7" s="224"/>
      <c r="L7" s="224"/>
      <c r="M7" s="225"/>
      <c r="N7" s="220"/>
      <c r="O7" s="221"/>
      <c r="P7" s="203"/>
    </row>
    <row r="8" spans="1:16" ht="12.75">
      <c r="A8" s="222" t="s">
        <v>261</v>
      </c>
      <c r="B8" s="223">
        <f t="shared" si="0"/>
        <v>93000</v>
      </c>
      <c r="C8" s="224">
        <v>20000</v>
      </c>
      <c r="D8" s="224">
        <v>8000</v>
      </c>
      <c r="E8" s="224">
        <v>10000</v>
      </c>
      <c r="F8" s="224">
        <v>10000</v>
      </c>
      <c r="G8" s="224"/>
      <c r="H8" s="224"/>
      <c r="I8" s="224">
        <v>15000</v>
      </c>
      <c r="J8" s="224">
        <v>10000</v>
      </c>
      <c r="K8" s="224">
        <v>17000</v>
      </c>
      <c r="L8" s="224"/>
      <c r="M8" s="225">
        <v>3000</v>
      </c>
      <c r="N8" s="220"/>
      <c r="O8" s="221"/>
      <c r="P8" s="203"/>
    </row>
    <row r="9" spans="1:16" ht="12.75">
      <c r="A9" s="222" t="s">
        <v>262</v>
      </c>
      <c r="B9" s="223">
        <f t="shared" si="0"/>
        <v>365000</v>
      </c>
      <c r="C9" s="224">
        <v>30000</v>
      </c>
      <c r="D9" s="224">
        <v>20000</v>
      </c>
      <c r="E9" s="224">
        <v>50000</v>
      </c>
      <c r="F9" s="224">
        <v>120000</v>
      </c>
      <c r="G9" s="224"/>
      <c r="H9" s="224"/>
      <c r="I9" s="224">
        <v>35000</v>
      </c>
      <c r="J9" s="224">
        <v>60000</v>
      </c>
      <c r="K9" s="224">
        <v>40000</v>
      </c>
      <c r="L9" s="224"/>
      <c r="M9" s="225">
        <v>10000</v>
      </c>
      <c r="N9" s="220"/>
      <c r="O9" s="221"/>
      <c r="P9" s="203"/>
    </row>
    <row r="10" spans="1:16" ht="12.75">
      <c r="A10" s="222" t="s">
        <v>263</v>
      </c>
      <c r="B10" s="223">
        <f t="shared" si="0"/>
        <v>165000</v>
      </c>
      <c r="C10" s="224">
        <v>25000</v>
      </c>
      <c r="D10" s="224">
        <v>40000</v>
      </c>
      <c r="E10" s="224">
        <v>10000</v>
      </c>
      <c r="F10" s="224">
        <v>20000</v>
      </c>
      <c r="G10" s="224"/>
      <c r="H10" s="224"/>
      <c r="I10" s="224">
        <v>10000</v>
      </c>
      <c r="J10" s="224">
        <v>10000</v>
      </c>
      <c r="K10" s="224">
        <v>20000</v>
      </c>
      <c r="L10" s="224"/>
      <c r="M10" s="225">
        <v>30000</v>
      </c>
      <c r="N10" s="220"/>
      <c r="O10" s="221"/>
      <c r="P10" s="203"/>
    </row>
    <row r="11" spans="1:16" ht="12.75">
      <c r="A11" s="222" t="s">
        <v>52</v>
      </c>
      <c r="B11" s="223">
        <f t="shared" si="0"/>
        <v>0</v>
      </c>
      <c r="C11" s="224"/>
      <c r="D11" s="224"/>
      <c r="E11" s="224"/>
      <c r="F11" s="224"/>
      <c r="G11" s="224"/>
      <c r="H11" s="224"/>
      <c r="I11" s="224"/>
      <c r="J11" s="224"/>
      <c r="K11" s="224"/>
      <c r="L11" s="224"/>
      <c r="M11" s="225"/>
      <c r="N11" s="220"/>
      <c r="O11" s="221"/>
      <c r="P11" s="203"/>
    </row>
    <row r="12" spans="1:16" ht="12.75">
      <c r="A12" s="222" t="s">
        <v>112</v>
      </c>
      <c r="B12" s="223">
        <f t="shared" si="0"/>
        <v>645000</v>
      </c>
      <c r="C12" s="224">
        <v>160000</v>
      </c>
      <c r="D12" s="224">
        <v>120000</v>
      </c>
      <c r="E12" s="224">
        <v>54000</v>
      </c>
      <c r="F12" s="224">
        <v>10000</v>
      </c>
      <c r="G12" s="224"/>
      <c r="H12" s="224"/>
      <c r="I12" s="224">
        <v>26000</v>
      </c>
      <c r="J12" s="224">
        <v>30000</v>
      </c>
      <c r="K12" s="224">
        <v>60000</v>
      </c>
      <c r="L12" s="224"/>
      <c r="M12" s="225">
        <v>185000</v>
      </c>
      <c r="N12" s="220"/>
      <c r="O12" s="221"/>
      <c r="P12" s="203"/>
    </row>
    <row r="13" spans="1:16" ht="12.75">
      <c r="A13" s="222" t="s">
        <v>264</v>
      </c>
      <c r="B13" s="223">
        <f t="shared" si="0"/>
        <v>5480000</v>
      </c>
      <c r="C13" s="226">
        <v>760000</v>
      </c>
      <c r="D13" s="224"/>
      <c r="E13" s="224"/>
      <c r="F13" s="224">
        <v>60000</v>
      </c>
      <c r="G13" s="224"/>
      <c r="H13" s="227">
        <v>950000</v>
      </c>
      <c r="I13" s="224">
        <v>1200000</v>
      </c>
      <c r="J13" s="224">
        <v>1300000</v>
      </c>
      <c r="K13" s="224">
        <v>520000</v>
      </c>
      <c r="L13" s="224">
        <v>320000</v>
      </c>
      <c r="M13" s="225">
        <v>370000</v>
      </c>
      <c r="N13" s="220"/>
      <c r="O13" s="221"/>
      <c r="P13" s="203"/>
    </row>
    <row r="14" spans="1:16" ht="12.75">
      <c r="A14" s="222" t="s">
        <v>265</v>
      </c>
      <c r="B14" s="223">
        <f t="shared" si="0"/>
        <v>1850000</v>
      </c>
      <c r="C14" s="228">
        <v>250000</v>
      </c>
      <c r="D14" s="224"/>
      <c r="E14" s="224"/>
      <c r="F14" s="224">
        <v>20000</v>
      </c>
      <c r="G14" s="224"/>
      <c r="H14" s="229">
        <v>320000</v>
      </c>
      <c r="I14" s="224">
        <v>400000</v>
      </c>
      <c r="J14" s="224">
        <v>450000</v>
      </c>
      <c r="K14" s="224">
        <v>180000</v>
      </c>
      <c r="L14" s="224">
        <v>100000</v>
      </c>
      <c r="M14" s="225">
        <v>130000</v>
      </c>
      <c r="N14" s="220"/>
      <c r="O14" s="221"/>
      <c r="P14" s="203"/>
    </row>
    <row r="15" spans="1:16" ht="12.75">
      <c r="A15" s="222" t="s">
        <v>266</v>
      </c>
      <c r="B15" s="223">
        <f t="shared" si="0"/>
        <v>200000</v>
      </c>
      <c r="C15" s="228">
        <v>40000</v>
      </c>
      <c r="D15" s="224"/>
      <c r="E15" s="224"/>
      <c r="F15" s="224"/>
      <c r="G15" s="224"/>
      <c r="H15" s="229">
        <v>90000</v>
      </c>
      <c r="I15" s="224"/>
      <c r="J15" s="224">
        <v>70000</v>
      </c>
      <c r="K15" s="224"/>
      <c r="L15" s="224"/>
      <c r="M15" s="225"/>
      <c r="N15" s="220"/>
      <c r="O15" s="221"/>
      <c r="P15" s="203"/>
    </row>
    <row r="16" spans="1:16" ht="13.5" thickBot="1">
      <c r="A16" s="230" t="s">
        <v>267</v>
      </c>
      <c r="B16" s="231">
        <f t="shared" si="0"/>
        <v>335000</v>
      </c>
      <c r="C16" s="232">
        <v>275000</v>
      </c>
      <c r="D16" s="232">
        <v>0</v>
      </c>
      <c r="E16" s="232"/>
      <c r="F16" s="232"/>
      <c r="G16" s="232"/>
      <c r="H16" s="232">
        <v>40000</v>
      </c>
      <c r="I16" s="232"/>
      <c r="J16" s="232">
        <v>20000</v>
      </c>
      <c r="K16" s="232"/>
      <c r="L16" s="232"/>
      <c r="M16" s="233"/>
      <c r="N16" s="220"/>
      <c r="O16" s="221"/>
      <c r="P16" s="203"/>
    </row>
    <row r="17" spans="1:16" ht="13.5" thickBot="1">
      <c r="A17" s="234" t="s">
        <v>268</v>
      </c>
      <c r="B17" s="235">
        <f t="shared" si="0"/>
        <v>9632000</v>
      </c>
      <c r="C17" s="236">
        <f aca="true" t="shared" si="1" ref="C17:M17">SUM(C5:C16)</f>
        <v>1650000</v>
      </c>
      <c r="D17" s="237">
        <f t="shared" si="1"/>
        <v>223000</v>
      </c>
      <c r="E17" s="236">
        <f t="shared" si="1"/>
        <v>151000</v>
      </c>
      <c r="F17" s="237">
        <f t="shared" si="1"/>
        <v>258000</v>
      </c>
      <c r="G17" s="236">
        <f t="shared" si="1"/>
        <v>20000</v>
      </c>
      <c r="H17" s="237">
        <f t="shared" si="1"/>
        <v>1400000</v>
      </c>
      <c r="I17" s="236">
        <f t="shared" si="1"/>
        <v>1856000</v>
      </c>
      <c r="J17" s="237">
        <f t="shared" si="1"/>
        <v>2050000</v>
      </c>
      <c r="K17" s="236">
        <f t="shared" si="1"/>
        <v>860000</v>
      </c>
      <c r="L17" s="237">
        <f t="shared" si="1"/>
        <v>420000</v>
      </c>
      <c r="M17" s="238">
        <f t="shared" si="1"/>
        <v>744000</v>
      </c>
      <c r="N17" s="239"/>
      <c r="O17" s="221"/>
      <c r="P17" s="203"/>
    </row>
    <row r="18" spans="1:16" s="121" customFormat="1" ht="4.5" customHeight="1">
      <c r="A18" s="240"/>
      <c r="B18" s="241">
        <f t="shared" si="0"/>
        <v>0</v>
      </c>
      <c r="C18" s="242"/>
      <c r="D18" s="243"/>
      <c r="E18" s="242"/>
      <c r="F18" s="243"/>
      <c r="G18" s="242"/>
      <c r="H18" s="243"/>
      <c r="I18" s="242"/>
      <c r="J18" s="243"/>
      <c r="K18" s="242"/>
      <c r="L18" s="243"/>
      <c r="M18" s="244"/>
      <c r="N18" s="220"/>
      <c r="O18" s="245"/>
      <c r="P18" s="246"/>
    </row>
    <row r="19" spans="1:16" ht="12.75">
      <c r="A19" s="222" t="s">
        <v>269</v>
      </c>
      <c r="B19" s="223">
        <f t="shared" si="0"/>
        <v>900000</v>
      </c>
      <c r="C19" s="224"/>
      <c r="D19" s="224"/>
      <c r="E19" s="224"/>
      <c r="F19" s="224"/>
      <c r="G19" s="224"/>
      <c r="H19" s="224">
        <v>900000</v>
      </c>
      <c r="I19" s="224"/>
      <c r="J19" s="224"/>
      <c r="K19" s="224"/>
      <c r="L19" s="224"/>
      <c r="M19" s="225"/>
      <c r="N19" s="220"/>
      <c r="O19" s="221"/>
      <c r="P19" s="203"/>
    </row>
    <row r="20" spans="1:16" ht="12.75">
      <c r="A20" s="222" t="s">
        <v>270</v>
      </c>
      <c r="B20" s="223">
        <f t="shared" si="0"/>
        <v>30000</v>
      </c>
      <c r="C20" s="247"/>
      <c r="D20" s="248"/>
      <c r="E20" s="248"/>
      <c r="F20" s="248"/>
      <c r="G20" s="248">
        <v>30000</v>
      </c>
      <c r="H20" s="248"/>
      <c r="I20" s="247"/>
      <c r="J20" s="247"/>
      <c r="K20" s="247"/>
      <c r="L20" s="248"/>
      <c r="M20" s="249"/>
      <c r="N20" s="220"/>
      <c r="O20" s="221"/>
      <c r="P20" s="203"/>
    </row>
    <row r="21" spans="1:16" ht="12.75">
      <c r="A21" s="222" t="s">
        <v>271</v>
      </c>
      <c r="B21" s="223">
        <f t="shared" si="0"/>
        <v>90000</v>
      </c>
      <c r="C21" s="224"/>
      <c r="D21" s="224"/>
      <c r="E21" s="224"/>
      <c r="F21" s="224"/>
      <c r="G21" s="224"/>
      <c r="H21" s="224">
        <v>15000</v>
      </c>
      <c r="I21" s="224"/>
      <c r="J21" s="224"/>
      <c r="K21" s="224"/>
      <c r="L21" s="224">
        <v>75000</v>
      </c>
      <c r="M21" s="225"/>
      <c r="N21" s="220"/>
      <c r="O21" s="250"/>
      <c r="P21" s="203"/>
    </row>
    <row r="22" spans="1:16" ht="12.75">
      <c r="A22" s="222" t="s">
        <v>272</v>
      </c>
      <c r="B22" s="223">
        <f t="shared" si="0"/>
        <v>10000</v>
      </c>
      <c r="C22" s="224">
        <v>10000</v>
      </c>
      <c r="D22" s="224"/>
      <c r="E22" s="224"/>
      <c r="F22" s="224"/>
      <c r="G22" s="224"/>
      <c r="H22" s="224"/>
      <c r="I22" s="224"/>
      <c r="J22" s="224"/>
      <c r="K22" s="224"/>
      <c r="L22" s="224"/>
      <c r="M22" s="225"/>
      <c r="N22" s="220"/>
      <c r="O22" s="221"/>
      <c r="P22" s="203"/>
    </row>
    <row r="23" spans="1:16" ht="12.75">
      <c r="A23" s="222" t="s">
        <v>273</v>
      </c>
      <c r="B23" s="223">
        <f t="shared" si="0"/>
        <v>680000</v>
      </c>
      <c r="C23" s="224">
        <v>680000</v>
      </c>
      <c r="D23" s="224"/>
      <c r="E23" s="224"/>
      <c r="F23" s="224"/>
      <c r="G23" s="224"/>
      <c r="H23" s="224"/>
      <c r="I23" s="224"/>
      <c r="J23" s="224"/>
      <c r="K23" s="224"/>
      <c r="L23" s="224"/>
      <c r="M23" s="225"/>
      <c r="N23" s="220"/>
      <c r="O23" s="221"/>
      <c r="P23" s="203"/>
    </row>
    <row r="24" spans="1:16" ht="12.75">
      <c r="A24" s="222" t="s">
        <v>274</v>
      </c>
      <c r="B24" s="223">
        <f t="shared" si="0"/>
        <v>45000</v>
      </c>
      <c r="C24" s="224">
        <v>45000</v>
      </c>
      <c r="D24" s="224"/>
      <c r="E24" s="224"/>
      <c r="F24" s="224"/>
      <c r="G24" s="224"/>
      <c r="H24" s="224"/>
      <c r="I24" s="224"/>
      <c r="J24" s="224"/>
      <c r="K24" s="224"/>
      <c r="L24" s="224"/>
      <c r="M24" s="225"/>
      <c r="N24" s="220"/>
      <c r="O24" s="221"/>
      <c r="P24" s="203"/>
    </row>
    <row r="25" spans="1:16" ht="12.75">
      <c r="A25" s="222" t="s">
        <v>275</v>
      </c>
      <c r="B25" s="223">
        <f t="shared" si="0"/>
        <v>0</v>
      </c>
      <c r="C25" s="224">
        <v>0</v>
      </c>
      <c r="D25" s="224"/>
      <c r="E25" s="224"/>
      <c r="F25" s="224"/>
      <c r="G25" s="224"/>
      <c r="H25" s="224"/>
      <c r="I25" s="224"/>
      <c r="J25" s="224"/>
      <c r="K25" s="224"/>
      <c r="L25" s="224"/>
      <c r="M25" s="225"/>
      <c r="N25" s="220"/>
      <c r="O25" s="221"/>
      <c r="P25" s="203"/>
    </row>
    <row r="26" spans="1:16" ht="12.75">
      <c r="A26" s="222" t="s">
        <v>276</v>
      </c>
      <c r="B26" s="223">
        <f t="shared" si="0"/>
        <v>55000</v>
      </c>
      <c r="C26" s="224"/>
      <c r="D26" s="224"/>
      <c r="E26" s="224"/>
      <c r="F26" s="224"/>
      <c r="G26" s="224"/>
      <c r="H26" s="224"/>
      <c r="I26" s="224"/>
      <c r="J26" s="224"/>
      <c r="K26" s="224"/>
      <c r="L26" s="224">
        <v>55000</v>
      </c>
      <c r="M26" s="225"/>
      <c r="N26" s="220"/>
      <c r="O26" s="221"/>
      <c r="P26" s="203"/>
    </row>
    <row r="27" spans="1:16" ht="12.75">
      <c r="A27" s="222" t="s">
        <v>277</v>
      </c>
      <c r="B27" s="223">
        <f t="shared" si="0"/>
        <v>1550000</v>
      </c>
      <c r="C27" s="224"/>
      <c r="D27" s="224"/>
      <c r="E27" s="224"/>
      <c r="F27" s="224"/>
      <c r="G27" s="224"/>
      <c r="H27" s="224"/>
      <c r="I27" s="224"/>
      <c r="J27" s="224">
        <v>1550000</v>
      </c>
      <c r="K27" s="224"/>
      <c r="L27" s="224"/>
      <c r="M27" s="225"/>
      <c r="N27" s="220"/>
      <c r="O27" s="221"/>
      <c r="P27" s="203"/>
    </row>
    <row r="28" spans="1:16" ht="12.75">
      <c r="A28" s="222" t="s">
        <v>278</v>
      </c>
      <c r="B28" s="223">
        <f t="shared" si="0"/>
        <v>50000</v>
      </c>
      <c r="C28" s="224"/>
      <c r="D28" s="224"/>
      <c r="E28" s="224"/>
      <c r="F28" s="224"/>
      <c r="G28" s="224"/>
      <c r="H28" s="224"/>
      <c r="I28" s="224"/>
      <c r="J28" s="224">
        <v>50000</v>
      </c>
      <c r="K28" s="224"/>
      <c r="L28" s="224"/>
      <c r="M28" s="225"/>
      <c r="N28" s="220"/>
      <c r="O28" s="251"/>
      <c r="P28" s="203"/>
    </row>
    <row r="29" spans="1:16" ht="13.5" thickBot="1">
      <c r="A29" s="230" t="s">
        <v>279</v>
      </c>
      <c r="B29" s="231">
        <f t="shared" si="0"/>
        <v>20000</v>
      </c>
      <c r="C29" s="232"/>
      <c r="D29" s="232"/>
      <c r="E29" s="232"/>
      <c r="F29" s="232"/>
      <c r="G29" s="232"/>
      <c r="H29" s="232">
        <v>20000</v>
      </c>
      <c r="I29" s="232"/>
      <c r="J29" s="232"/>
      <c r="K29" s="232"/>
      <c r="L29" s="232"/>
      <c r="M29" s="233"/>
      <c r="N29" s="220"/>
      <c r="O29" s="251"/>
      <c r="P29" s="203"/>
    </row>
    <row r="30" spans="1:16" ht="13.5" thickBot="1">
      <c r="A30" s="234" t="s">
        <v>280</v>
      </c>
      <c r="B30" s="235">
        <f t="shared" si="0"/>
        <v>3430000</v>
      </c>
      <c r="C30" s="236">
        <f>SUM(C19:C29)</f>
        <v>735000</v>
      </c>
      <c r="D30" s="237">
        <f aca="true" t="shared" si="2" ref="D30:M30">SUM(D19:D29)</f>
        <v>0</v>
      </c>
      <c r="E30" s="236">
        <f t="shared" si="2"/>
        <v>0</v>
      </c>
      <c r="F30" s="237">
        <f t="shared" si="2"/>
        <v>0</v>
      </c>
      <c r="G30" s="236">
        <f t="shared" si="2"/>
        <v>30000</v>
      </c>
      <c r="H30" s="237">
        <f t="shared" si="2"/>
        <v>935000</v>
      </c>
      <c r="I30" s="236">
        <f t="shared" si="2"/>
        <v>0</v>
      </c>
      <c r="J30" s="237">
        <f t="shared" si="2"/>
        <v>1600000</v>
      </c>
      <c r="K30" s="236">
        <f t="shared" si="2"/>
        <v>0</v>
      </c>
      <c r="L30" s="237">
        <f t="shared" si="2"/>
        <v>130000</v>
      </c>
      <c r="M30" s="238">
        <f t="shared" si="2"/>
        <v>0</v>
      </c>
      <c r="N30" s="220"/>
      <c r="O30" s="221"/>
      <c r="P30" s="203"/>
    </row>
    <row r="31" spans="1:16" ht="4.5" customHeight="1">
      <c r="A31" s="252"/>
      <c r="B31" s="241">
        <f t="shared" si="0"/>
        <v>0</v>
      </c>
      <c r="C31" s="253"/>
      <c r="D31" s="254"/>
      <c r="E31" s="253"/>
      <c r="F31" s="254"/>
      <c r="G31" s="253"/>
      <c r="H31" s="254"/>
      <c r="I31" s="253"/>
      <c r="J31" s="254"/>
      <c r="K31" s="253"/>
      <c r="L31" s="254"/>
      <c r="M31" s="244"/>
      <c r="N31" s="220"/>
      <c r="O31" s="250"/>
      <c r="P31" s="203"/>
    </row>
    <row r="32" spans="1:14" s="259" customFormat="1" ht="12.75">
      <c r="A32" s="255" t="s">
        <v>3</v>
      </c>
      <c r="B32" s="223">
        <f t="shared" si="0"/>
        <v>6202000</v>
      </c>
      <c r="C32" s="256">
        <f>C17-C30</f>
        <v>915000</v>
      </c>
      <c r="D32" s="256">
        <f aca="true" t="shared" si="3" ref="D32:M32">D17-D30</f>
        <v>223000</v>
      </c>
      <c r="E32" s="256">
        <f t="shared" si="3"/>
        <v>151000</v>
      </c>
      <c r="F32" s="256">
        <f t="shared" si="3"/>
        <v>258000</v>
      </c>
      <c r="G32" s="256">
        <f t="shared" si="3"/>
        <v>-10000</v>
      </c>
      <c r="H32" s="256">
        <f t="shared" si="3"/>
        <v>465000</v>
      </c>
      <c r="I32" s="256">
        <f t="shared" si="3"/>
        <v>1856000</v>
      </c>
      <c r="J32" s="256">
        <f t="shared" si="3"/>
        <v>450000</v>
      </c>
      <c r="K32" s="256">
        <f t="shared" si="3"/>
        <v>860000</v>
      </c>
      <c r="L32" s="256">
        <f t="shared" si="3"/>
        <v>290000</v>
      </c>
      <c r="M32" s="257">
        <f t="shared" si="3"/>
        <v>744000</v>
      </c>
      <c r="N32" s="258"/>
    </row>
    <row r="33" spans="1:14" ht="1.5" customHeight="1">
      <c r="A33" s="260"/>
      <c r="B33" s="223">
        <f t="shared" si="0"/>
        <v>0</v>
      </c>
      <c r="C33" s="256"/>
      <c r="D33" s="256"/>
      <c r="E33" s="256"/>
      <c r="F33" s="256"/>
      <c r="G33" s="256"/>
      <c r="H33" s="256"/>
      <c r="I33" s="256"/>
      <c r="J33" s="256"/>
      <c r="K33" s="256"/>
      <c r="L33" s="256"/>
      <c r="M33" s="257"/>
      <c r="N33" s="239"/>
    </row>
    <row r="34" spans="1:14" ht="19.5" customHeight="1">
      <c r="A34" s="261" t="s">
        <v>281</v>
      </c>
      <c r="B34" s="223">
        <f t="shared" si="0"/>
        <v>1537000</v>
      </c>
      <c r="C34" s="256">
        <v>915000</v>
      </c>
      <c r="D34" s="256">
        <v>223000</v>
      </c>
      <c r="E34" s="256">
        <v>151000</v>
      </c>
      <c r="F34" s="256">
        <v>258000</v>
      </c>
      <c r="G34" s="256">
        <v>-10000</v>
      </c>
      <c r="H34" s="256"/>
      <c r="I34" s="256"/>
      <c r="J34" s="256"/>
      <c r="K34" s="256"/>
      <c r="L34" s="256"/>
      <c r="M34" s="257"/>
      <c r="N34" s="239"/>
    </row>
    <row r="35" spans="1:14" ht="18" customHeight="1">
      <c r="A35" s="261" t="s">
        <v>281</v>
      </c>
      <c r="B35" s="223">
        <f t="shared" si="0"/>
        <v>1205000</v>
      </c>
      <c r="C35" s="256"/>
      <c r="D35" s="256"/>
      <c r="E35" s="256"/>
      <c r="F35" s="256"/>
      <c r="G35" s="256"/>
      <c r="H35" s="256">
        <v>465000</v>
      </c>
      <c r="I35" s="256"/>
      <c r="J35" s="256">
        <v>450000</v>
      </c>
      <c r="K35" s="256"/>
      <c r="L35" s="256">
        <v>290000</v>
      </c>
      <c r="M35" s="257"/>
      <c r="N35" s="239"/>
    </row>
    <row r="36" spans="1:14" ht="13.5" thickBot="1">
      <c r="A36" s="262" t="s">
        <v>282</v>
      </c>
      <c r="B36" s="231">
        <f t="shared" si="0"/>
        <v>3460000</v>
      </c>
      <c r="C36" s="263"/>
      <c r="D36" s="263"/>
      <c r="E36" s="263"/>
      <c r="F36" s="263"/>
      <c r="G36" s="263"/>
      <c r="H36" s="263"/>
      <c r="I36" s="263">
        <v>1856000</v>
      </c>
      <c r="J36" s="263"/>
      <c r="K36" s="263">
        <v>860000</v>
      </c>
      <c r="L36" s="263"/>
      <c r="M36" s="264">
        <v>744000</v>
      </c>
      <c r="N36" s="239"/>
    </row>
    <row r="37" spans="1:17" ht="13.5" thickBot="1">
      <c r="A37" s="234" t="s">
        <v>3</v>
      </c>
      <c r="B37" s="235">
        <f>B34+B35+B36</f>
        <v>6202000</v>
      </c>
      <c r="C37" s="236">
        <f>SUM(C34:C36)</f>
        <v>915000</v>
      </c>
      <c r="D37" s="237">
        <f aca="true" t="shared" si="4" ref="D37:M37">SUM(D34:D36)</f>
        <v>223000</v>
      </c>
      <c r="E37" s="236">
        <f t="shared" si="4"/>
        <v>151000</v>
      </c>
      <c r="F37" s="237">
        <f t="shared" si="4"/>
        <v>258000</v>
      </c>
      <c r="G37" s="236">
        <f t="shared" si="4"/>
        <v>-10000</v>
      </c>
      <c r="H37" s="237">
        <f t="shared" si="4"/>
        <v>465000</v>
      </c>
      <c r="I37" s="236">
        <f t="shared" si="4"/>
        <v>1856000</v>
      </c>
      <c r="J37" s="237">
        <f t="shared" si="4"/>
        <v>450000</v>
      </c>
      <c r="K37" s="236">
        <f t="shared" si="4"/>
        <v>860000</v>
      </c>
      <c r="L37" s="237">
        <f t="shared" si="4"/>
        <v>290000</v>
      </c>
      <c r="M37" s="238">
        <f t="shared" si="4"/>
        <v>744000</v>
      </c>
      <c r="N37" s="265"/>
      <c r="O37" s="266"/>
      <c r="P37" s="267"/>
      <c r="Q37" s="259"/>
    </row>
    <row r="38" ht="4.5" customHeight="1"/>
    <row r="39" ht="13.5" thickBot="1"/>
    <row r="40" spans="2:10" ht="12.75">
      <c r="B40" s="365" t="s">
        <v>283</v>
      </c>
      <c r="C40" s="366"/>
      <c r="D40" s="366"/>
      <c r="E40" s="366"/>
      <c r="F40" s="366"/>
      <c r="G40" s="366"/>
      <c r="H40" s="366"/>
      <c r="I40" s="366"/>
      <c r="J40" s="367"/>
    </row>
    <row r="41" spans="2:10" ht="6" customHeight="1" thickBot="1">
      <c r="B41" s="368"/>
      <c r="C41" s="369"/>
      <c r="D41" s="369"/>
      <c r="E41" s="369"/>
      <c r="F41" s="369"/>
      <c r="G41" s="369"/>
      <c r="H41" s="369"/>
      <c r="I41" s="369"/>
      <c r="J41" s="370"/>
    </row>
    <row r="42" spans="2:16" ht="27" customHeight="1" thickBot="1">
      <c r="B42" s="268">
        <v>3180000</v>
      </c>
      <c r="C42" s="371" t="s">
        <v>284</v>
      </c>
      <c r="D42" s="371"/>
      <c r="E42" s="371"/>
      <c r="F42" s="371"/>
      <c r="G42" s="371"/>
      <c r="H42" s="371"/>
      <c r="I42" s="371"/>
      <c r="J42" s="372"/>
      <c r="K42" s="269"/>
      <c r="L42" s="269"/>
      <c r="M42" s="269"/>
      <c r="P42" s="259"/>
    </row>
    <row r="43" spans="2:10" ht="22.5" customHeight="1" thickBot="1">
      <c r="B43" s="270">
        <v>2742000</v>
      </c>
      <c r="C43" s="373" t="s">
        <v>285</v>
      </c>
      <c r="D43" s="374"/>
      <c r="E43" s="374"/>
      <c r="F43" s="374"/>
      <c r="G43" s="374"/>
      <c r="H43" s="374"/>
      <c r="I43" s="374"/>
      <c r="J43" s="375"/>
    </row>
    <row r="44" spans="1:2" ht="15">
      <c r="A44" s="271"/>
      <c r="B44" s="271"/>
    </row>
  </sheetData>
  <mergeCells count="4">
    <mergeCell ref="A1:M1"/>
    <mergeCell ref="B40:J41"/>
    <mergeCell ref="C42:J42"/>
    <mergeCell ref="C43:J43"/>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B2:P35"/>
  <sheetViews>
    <sheetView tabSelected="1" workbookViewId="0" topLeftCell="A1">
      <selection activeCell="F42" sqref="F42"/>
    </sheetView>
  </sheetViews>
  <sheetFormatPr defaultColWidth="9.140625" defaultRowHeight="12.75"/>
  <cols>
    <col min="1" max="1" width="0.13671875" style="307" customWidth="1"/>
    <col min="2" max="2" width="20.421875" style="307" customWidth="1"/>
    <col min="3" max="10" width="9.140625" style="307" customWidth="1"/>
    <col min="11" max="11" width="7.00390625" style="307" customWidth="1"/>
    <col min="12" max="16384" width="9.140625" style="307" customWidth="1"/>
  </cols>
  <sheetData>
    <row r="2" spans="2:16" ht="18">
      <c r="B2" s="376" t="s">
        <v>313</v>
      </c>
      <c r="C2" s="376"/>
      <c r="D2" s="376"/>
      <c r="E2" s="376"/>
      <c r="F2" s="376"/>
      <c r="G2" s="376"/>
      <c r="H2" s="376"/>
      <c r="I2" s="376"/>
      <c r="J2" s="376"/>
      <c r="K2" s="376"/>
      <c r="L2" s="376"/>
      <c r="M2" s="376"/>
      <c r="N2" s="376"/>
      <c r="O2" s="376"/>
      <c r="P2" s="376"/>
    </row>
    <row r="3" spans="2:16" ht="13.5" thickBot="1">
      <c r="B3" s="308"/>
      <c r="C3" s="309"/>
      <c r="D3" s="309"/>
      <c r="E3" s="310"/>
      <c r="F3" s="310"/>
      <c r="G3" s="310"/>
      <c r="H3" s="310"/>
      <c r="I3" s="310"/>
      <c r="J3" s="310"/>
      <c r="K3" s="310"/>
      <c r="L3" s="310"/>
      <c r="M3" s="310"/>
      <c r="N3" s="310"/>
      <c r="O3" s="310"/>
      <c r="P3" s="310"/>
    </row>
    <row r="4" spans="2:16" s="81" customFormat="1" ht="34.5" thickBot="1">
      <c r="B4" s="311" t="s">
        <v>314</v>
      </c>
      <c r="C4" s="312" t="s">
        <v>288</v>
      </c>
      <c r="D4" s="313" t="s">
        <v>315</v>
      </c>
      <c r="E4" s="313" t="s">
        <v>316</v>
      </c>
      <c r="F4" s="313" t="s">
        <v>317</v>
      </c>
      <c r="G4" s="313" t="s">
        <v>318</v>
      </c>
      <c r="H4" s="313" t="s">
        <v>319</v>
      </c>
      <c r="I4" s="313" t="s">
        <v>320</v>
      </c>
      <c r="J4" s="313" t="s">
        <v>321</v>
      </c>
      <c r="K4" s="313" t="s">
        <v>322</v>
      </c>
      <c r="L4" s="313" t="s">
        <v>323</v>
      </c>
      <c r="M4" s="313" t="s">
        <v>324</v>
      </c>
      <c r="N4" s="313" t="s">
        <v>325</v>
      </c>
      <c r="O4" s="313" t="s">
        <v>326</v>
      </c>
      <c r="P4" s="314" t="s">
        <v>327</v>
      </c>
    </row>
    <row r="5" spans="2:16" ht="12.75">
      <c r="B5" s="315" t="s">
        <v>328</v>
      </c>
      <c r="C5" s="316">
        <f>SUM(D5:P5)</f>
        <v>1390000</v>
      </c>
      <c r="D5" s="317">
        <v>50000</v>
      </c>
      <c r="E5" s="317">
        <v>0</v>
      </c>
      <c r="F5" s="317"/>
      <c r="G5" s="317">
        <v>300000</v>
      </c>
      <c r="H5" s="317">
        <v>10000</v>
      </c>
      <c r="I5" s="317">
        <v>5000</v>
      </c>
      <c r="J5" s="317">
        <v>400000</v>
      </c>
      <c r="K5" s="317"/>
      <c r="L5" s="317">
        <v>80000</v>
      </c>
      <c r="M5" s="317">
        <v>40000</v>
      </c>
      <c r="N5" s="317">
        <v>5000</v>
      </c>
      <c r="O5" s="317">
        <v>500000</v>
      </c>
      <c r="P5" s="318"/>
    </row>
    <row r="6" spans="2:16" ht="12.75">
      <c r="B6" s="319" t="s">
        <v>297</v>
      </c>
      <c r="C6" s="320">
        <f aca="true" t="shared" si="0" ref="C6:C19">SUM(D6:P6)</f>
        <v>1000000</v>
      </c>
      <c r="D6" s="321">
        <v>120000</v>
      </c>
      <c r="E6" s="321"/>
      <c r="F6" s="321"/>
      <c r="G6" s="321">
        <v>280000</v>
      </c>
      <c r="H6" s="321">
        <v>55000</v>
      </c>
      <c r="I6" s="321"/>
      <c r="J6" s="321">
        <v>250000</v>
      </c>
      <c r="K6" s="321"/>
      <c r="L6" s="321">
        <v>50000</v>
      </c>
      <c r="M6" s="321">
        <v>50000</v>
      </c>
      <c r="N6" s="321">
        <v>5000</v>
      </c>
      <c r="O6" s="321">
        <v>190000</v>
      </c>
      <c r="P6" s="322"/>
    </row>
    <row r="7" spans="2:16" ht="12.75">
      <c r="B7" s="319" t="s">
        <v>298</v>
      </c>
      <c r="C7" s="320">
        <f t="shared" si="0"/>
        <v>3276000</v>
      </c>
      <c r="D7" s="321">
        <v>7200</v>
      </c>
      <c r="E7" s="321">
        <v>73000</v>
      </c>
      <c r="F7" s="321">
        <v>20800</v>
      </c>
      <c r="G7" s="323">
        <v>1435200</v>
      </c>
      <c r="H7" s="321">
        <v>36400</v>
      </c>
      <c r="I7" s="321">
        <v>14500</v>
      </c>
      <c r="J7" s="321">
        <v>663100</v>
      </c>
      <c r="K7" s="321"/>
      <c r="L7" s="321">
        <v>897700</v>
      </c>
      <c r="M7" s="321">
        <v>117700</v>
      </c>
      <c r="N7" s="321">
        <v>10400</v>
      </c>
      <c r="O7" s="321"/>
      <c r="P7" s="322"/>
    </row>
    <row r="8" spans="2:16" ht="12.75">
      <c r="B8" s="319" t="s">
        <v>261</v>
      </c>
      <c r="C8" s="320">
        <f t="shared" si="0"/>
        <v>1050000</v>
      </c>
      <c r="D8" s="321"/>
      <c r="E8" s="321"/>
      <c r="F8" s="321"/>
      <c r="G8" s="321">
        <v>655000</v>
      </c>
      <c r="H8" s="321">
        <v>21000</v>
      </c>
      <c r="I8" s="321">
        <v>6000</v>
      </c>
      <c r="J8" s="321">
        <v>300000</v>
      </c>
      <c r="K8" s="321"/>
      <c r="L8" s="321">
        <v>55000</v>
      </c>
      <c r="M8" s="321">
        <v>10000</v>
      </c>
      <c r="N8" s="321">
        <v>3000</v>
      </c>
      <c r="O8" s="321"/>
      <c r="P8" s="322"/>
    </row>
    <row r="9" spans="2:16" ht="12.75">
      <c r="B9" s="319" t="s">
        <v>262</v>
      </c>
      <c r="C9" s="320">
        <f t="shared" si="0"/>
        <v>270000</v>
      </c>
      <c r="D9" s="321"/>
      <c r="E9" s="321"/>
      <c r="F9" s="321"/>
      <c r="G9" s="321"/>
      <c r="H9" s="321"/>
      <c r="I9" s="321"/>
      <c r="J9" s="321">
        <v>129000</v>
      </c>
      <c r="K9" s="321"/>
      <c r="L9" s="321">
        <v>110000</v>
      </c>
      <c r="M9" s="321">
        <v>25000</v>
      </c>
      <c r="N9" s="321">
        <v>6000</v>
      </c>
      <c r="O9" s="321"/>
      <c r="P9" s="322"/>
    </row>
    <row r="10" spans="2:16" ht="12.75">
      <c r="B10" s="319" t="s">
        <v>329</v>
      </c>
      <c r="C10" s="320">
        <f t="shared" si="0"/>
        <v>2700000</v>
      </c>
      <c r="D10" s="321"/>
      <c r="E10" s="321">
        <v>16000</v>
      </c>
      <c r="F10" s="321">
        <v>9300</v>
      </c>
      <c r="G10" s="323">
        <v>980000</v>
      </c>
      <c r="H10" s="321">
        <v>38600</v>
      </c>
      <c r="I10" s="321">
        <v>12400</v>
      </c>
      <c r="J10" s="321">
        <v>1300000</v>
      </c>
      <c r="K10" s="321"/>
      <c r="L10" s="321">
        <v>271700</v>
      </c>
      <c r="M10" s="321">
        <v>66000</v>
      </c>
      <c r="N10" s="321">
        <v>6000</v>
      </c>
      <c r="O10" s="321"/>
      <c r="P10" s="322"/>
    </row>
    <row r="11" spans="2:16" ht="12.75">
      <c r="B11" s="319" t="s">
        <v>330</v>
      </c>
      <c r="C11" s="320">
        <f t="shared" si="0"/>
        <v>1150000</v>
      </c>
      <c r="D11" s="321"/>
      <c r="E11" s="323">
        <v>43000</v>
      </c>
      <c r="F11" s="323">
        <v>22000</v>
      </c>
      <c r="G11" s="321">
        <v>1050000</v>
      </c>
      <c r="H11" s="321">
        <v>22600</v>
      </c>
      <c r="I11" s="321">
        <v>12400</v>
      </c>
      <c r="J11" s="321"/>
      <c r="K11" s="321"/>
      <c r="L11" s="321"/>
      <c r="M11" s="321"/>
      <c r="N11" s="321"/>
      <c r="O11" s="321"/>
      <c r="P11" s="322"/>
    </row>
    <row r="12" spans="2:16" ht="22.5">
      <c r="B12" s="319" t="s">
        <v>331</v>
      </c>
      <c r="C12" s="320">
        <f t="shared" si="0"/>
        <v>2170000</v>
      </c>
      <c r="D12" s="321">
        <v>550000</v>
      </c>
      <c r="E12" s="321">
        <v>0</v>
      </c>
      <c r="F12" s="321">
        <v>5000</v>
      </c>
      <c r="G12" s="321">
        <v>645000</v>
      </c>
      <c r="H12" s="321">
        <v>20000</v>
      </c>
      <c r="I12" s="321">
        <v>0</v>
      </c>
      <c r="J12" s="321">
        <v>430000</v>
      </c>
      <c r="K12" s="321"/>
      <c r="L12" s="321">
        <v>170000</v>
      </c>
      <c r="M12" s="321">
        <v>180000</v>
      </c>
      <c r="N12" s="321"/>
      <c r="O12" s="321">
        <v>170000</v>
      </c>
      <c r="P12" s="322"/>
    </row>
    <row r="13" spans="2:16" ht="22.5">
      <c r="B13" s="319" t="s">
        <v>302</v>
      </c>
      <c r="C13" s="320">
        <f t="shared" si="0"/>
        <v>8343462</v>
      </c>
      <c r="D13" s="321">
        <v>1205100</v>
      </c>
      <c r="E13" s="321"/>
      <c r="F13" s="321"/>
      <c r="G13" s="321">
        <v>4182262</v>
      </c>
      <c r="H13" s="321">
        <v>391400</v>
      </c>
      <c r="I13" s="321"/>
      <c r="J13" s="321">
        <v>1321490</v>
      </c>
      <c r="K13" s="321"/>
      <c r="L13" s="321">
        <v>473800</v>
      </c>
      <c r="M13" s="321">
        <v>164800</v>
      </c>
      <c r="N13" s="321"/>
      <c r="O13" s="321">
        <v>604610</v>
      </c>
      <c r="P13" s="322"/>
    </row>
    <row r="14" spans="2:16" ht="22.5">
      <c r="B14" s="319" t="s">
        <v>332</v>
      </c>
      <c r="C14" s="320">
        <f t="shared" si="0"/>
        <v>1196064</v>
      </c>
      <c r="D14" s="321">
        <v>3040</v>
      </c>
      <c r="E14" s="321">
        <v>4680</v>
      </c>
      <c r="F14" s="321"/>
      <c r="G14" s="321">
        <v>68619</v>
      </c>
      <c r="H14" s="321"/>
      <c r="I14" s="321"/>
      <c r="J14" s="321">
        <v>794807</v>
      </c>
      <c r="K14" s="321">
        <v>4188</v>
      </c>
      <c r="L14" s="321">
        <v>209990</v>
      </c>
      <c r="M14" s="321">
        <v>12876</v>
      </c>
      <c r="N14" s="321"/>
      <c r="O14" s="321">
        <v>97864</v>
      </c>
      <c r="P14" s="322"/>
    </row>
    <row r="15" spans="2:16" ht="22.5">
      <c r="B15" s="324" t="s">
        <v>333</v>
      </c>
      <c r="C15" s="320">
        <f t="shared" si="0"/>
        <v>0</v>
      </c>
      <c r="D15" s="321"/>
      <c r="E15" s="321"/>
      <c r="F15" s="321"/>
      <c r="G15" s="321"/>
      <c r="H15" s="321"/>
      <c r="I15" s="321"/>
      <c r="J15" s="321"/>
      <c r="K15" s="321"/>
      <c r="L15" s="321"/>
      <c r="M15" s="321"/>
      <c r="N15" s="321"/>
      <c r="O15" s="321"/>
      <c r="P15" s="322"/>
    </row>
    <row r="16" spans="2:16" ht="12.75">
      <c r="B16" s="319" t="s">
        <v>334</v>
      </c>
      <c r="C16" s="320">
        <f t="shared" si="0"/>
        <v>0</v>
      </c>
      <c r="D16" s="321"/>
      <c r="E16" s="321"/>
      <c r="F16" s="321"/>
      <c r="G16" s="321"/>
      <c r="H16" s="321"/>
      <c r="I16" s="321"/>
      <c r="J16" s="321"/>
      <c r="K16" s="321"/>
      <c r="L16" s="321"/>
      <c r="M16" s="321"/>
      <c r="N16" s="321"/>
      <c r="O16" s="321"/>
      <c r="P16" s="322"/>
    </row>
    <row r="17" spans="2:16" ht="12.75">
      <c r="B17" s="325" t="s">
        <v>335</v>
      </c>
      <c r="C17" s="320">
        <f t="shared" si="0"/>
        <v>0</v>
      </c>
      <c r="D17" s="321"/>
      <c r="E17" s="321"/>
      <c r="F17" s="321"/>
      <c r="G17" s="321"/>
      <c r="H17" s="321"/>
      <c r="I17" s="321"/>
      <c r="J17" s="321"/>
      <c r="K17" s="321"/>
      <c r="L17" s="321"/>
      <c r="M17" s="321"/>
      <c r="N17" s="321"/>
      <c r="O17" s="321"/>
      <c r="P17" s="322"/>
    </row>
    <row r="18" spans="2:16" ht="12.75">
      <c r="B18" s="325" t="s">
        <v>336</v>
      </c>
      <c r="C18" s="320">
        <f t="shared" si="0"/>
        <v>0</v>
      </c>
      <c r="D18" s="326"/>
      <c r="E18" s="326"/>
      <c r="F18" s="326"/>
      <c r="G18" s="326"/>
      <c r="H18" s="326"/>
      <c r="I18" s="326"/>
      <c r="J18" s="326"/>
      <c r="K18" s="326"/>
      <c r="L18" s="326"/>
      <c r="M18" s="326"/>
      <c r="N18" s="326"/>
      <c r="O18" s="326"/>
      <c r="P18" s="327"/>
    </row>
    <row r="19" spans="2:16" ht="13.5" thickBot="1">
      <c r="B19" s="325" t="s">
        <v>92</v>
      </c>
      <c r="C19" s="320">
        <f t="shared" si="0"/>
        <v>30000</v>
      </c>
      <c r="D19" s="328"/>
      <c r="E19" s="328"/>
      <c r="F19" s="328"/>
      <c r="G19" s="328"/>
      <c r="H19" s="328">
        <v>30000</v>
      </c>
      <c r="I19" s="328"/>
      <c r="J19" s="328"/>
      <c r="K19" s="328"/>
      <c r="L19" s="328"/>
      <c r="M19" s="328"/>
      <c r="N19" s="328"/>
      <c r="O19" s="328"/>
      <c r="P19" s="329"/>
    </row>
    <row r="20" spans="2:16" ht="13.5" thickBot="1">
      <c r="B20" s="330" t="s">
        <v>305</v>
      </c>
      <c r="C20" s="331">
        <f>SUM(C5:C19)</f>
        <v>22575526</v>
      </c>
      <c r="D20" s="332">
        <f>SUM(D5:D19)</f>
        <v>1935340</v>
      </c>
      <c r="E20" s="332">
        <f aca="true" t="shared" si="1" ref="E20:P20">SUM(E5:E19)</f>
        <v>136680</v>
      </c>
      <c r="F20" s="332">
        <f t="shared" si="1"/>
        <v>57100</v>
      </c>
      <c r="G20" s="332">
        <f t="shared" si="1"/>
        <v>9596081</v>
      </c>
      <c r="H20" s="332">
        <f t="shared" si="1"/>
        <v>625000</v>
      </c>
      <c r="I20" s="332">
        <f t="shared" si="1"/>
        <v>50300</v>
      </c>
      <c r="J20" s="332">
        <f t="shared" si="1"/>
        <v>5588397</v>
      </c>
      <c r="K20" s="332">
        <f t="shared" si="1"/>
        <v>4188</v>
      </c>
      <c r="L20" s="332">
        <f t="shared" si="1"/>
        <v>2318190</v>
      </c>
      <c r="M20" s="332">
        <f t="shared" si="1"/>
        <v>666376</v>
      </c>
      <c r="N20" s="332">
        <f t="shared" si="1"/>
        <v>35400</v>
      </c>
      <c r="O20" s="332">
        <f t="shared" si="1"/>
        <v>1562474</v>
      </c>
      <c r="P20" s="333">
        <f t="shared" si="1"/>
        <v>0</v>
      </c>
    </row>
    <row r="21" spans="2:16" ht="13.5" thickBot="1">
      <c r="B21" s="334"/>
      <c r="C21" s="335"/>
      <c r="D21" s="336"/>
      <c r="E21" s="336"/>
      <c r="F21" s="336"/>
      <c r="G21" s="336"/>
      <c r="H21" s="336"/>
      <c r="I21" s="336"/>
      <c r="J21" s="336"/>
      <c r="K21" s="336"/>
      <c r="L21" s="336"/>
      <c r="M21" s="336"/>
      <c r="N21" s="336"/>
      <c r="O21" s="337"/>
      <c r="P21" s="338"/>
    </row>
    <row r="22" spans="2:16" ht="12.75">
      <c r="B22" s="339" t="s">
        <v>337</v>
      </c>
      <c r="C22" s="340">
        <f aca="true" t="shared" si="2" ref="C22:C27">SUM(D22:P22)</f>
        <v>7370000</v>
      </c>
      <c r="D22" s="341"/>
      <c r="E22" s="342"/>
      <c r="F22" s="342"/>
      <c r="G22" s="342">
        <v>1610000</v>
      </c>
      <c r="H22" s="342">
        <v>650000</v>
      </c>
      <c r="I22" s="342"/>
      <c r="J22" s="342">
        <v>3210000</v>
      </c>
      <c r="K22" s="342"/>
      <c r="L22" s="342">
        <v>1000000</v>
      </c>
      <c r="M22" s="342">
        <v>900000</v>
      </c>
      <c r="N22" s="342"/>
      <c r="O22" s="342"/>
      <c r="P22" s="343"/>
    </row>
    <row r="23" spans="2:16" ht="12.75">
      <c r="B23" s="344" t="s">
        <v>338</v>
      </c>
      <c r="C23" s="320">
        <f t="shared" si="2"/>
        <v>50000</v>
      </c>
      <c r="D23" s="345"/>
      <c r="E23" s="346"/>
      <c r="F23" s="346"/>
      <c r="G23" s="346"/>
      <c r="H23" s="346">
        <v>50000</v>
      </c>
      <c r="I23" s="346"/>
      <c r="J23" s="346"/>
      <c r="K23" s="346"/>
      <c r="L23" s="346"/>
      <c r="M23" s="346"/>
      <c r="N23" s="346"/>
      <c r="O23" s="346"/>
      <c r="P23" s="347"/>
    </row>
    <row r="24" spans="2:16" ht="12.75">
      <c r="B24" s="344" t="s">
        <v>339</v>
      </c>
      <c r="C24" s="320">
        <f t="shared" si="2"/>
        <v>1164626</v>
      </c>
      <c r="D24" s="345">
        <v>3040</v>
      </c>
      <c r="E24" s="346"/>
      <c r="F24" s="346"/>
      <c r="G24" s="346">
        <v>68619</v>
      </c>
      <c r="H24" s="346"/>
      <c r="I24" s="346"/>
      <c r="J24" s="346">
        <v>797807</v>
      </c>
      <c r="K24" s="346"/>
      <c r="L24" s="346">
        <v>209990</v>
      </c>
      <c r="M24" s="346"/>
      <c r="N24" s="346"/>
      <c r="O24" s="346">
        <v>85170</v>
      </c>
      <c r="P24" s="347"/>
    </row>
    <row r="25" spans="2:16" ht="12.75">
      <c r="B25" s="344" t="s">
        <v>340</v>
      </c>
      <c r="C25" s="320">
        <f t="shared" si="2"/>
        <v>2000</v>
      </c>
      <c r="D25" s="345">
        <v>2000</v>
      </c>
      <c r="E25" s="346"/>
      <c r="F25" s="346"/>
      <c r="G25" s="346"/>
      <c r="H25" s="346"/>
      <c r="I25" s="346"/>
      <c r="J25" s="346"/>
      <c r="K25" s="346"/>
      <c r="L25" s="346"/>
      <c r="M25" s="346"/>
      <c r="N25" s="346"/>
      <c r="O25" s="346"/>
      <c r="P25" s="347"/>
    </row>
    <row r="26" spans="2:16" ht="12.75">
      <c r="B26" s="344" t="s">
        <v>274</v>
      </c>
      <c r="C26" s="320">
        <f t="shared" si="2"/>
        <v>261300</v>
      </c>
      <c r="D26" s="345"/>
      <c r="E26" s="346">
        <v>44000</v>
      </c>
      <c r="F26" s="346">
        <v>34800</v>
      </c>
      <c r="G26" s="346"/>
      <c r="H26" s="346">
        <v>17000</v>
      </c>
      <c r="I26" s="346">
        <v>72000</v>
      </c>
      <c r="J26" s="346"/>
      <c r="K26" s="346">
        <v>9000</v>
      </c>
      <c r="L26" s="346"/>
      <c r="M26" s="346">
        <v>5300</v>
      </c>
      <c r="N26" s="346">
        <v>13200</v>
      </c>
      <c r="O26" s="346"/>
      <c r="P26" s="347">
        <v>66000</v>
      </c>
    </row>
    <row r="27" spans="2:16" ht="13.5" thickBot="1">
      <c r="B27" s="348" t="s">
        <v>341</v>
      </c>
      <c r="C27" s="349">
        <f t="shared" si="2"/>
        <v>383600</v>
      </c>
      <c r="D27" s="350"/>
      <c r="E27" s="351">
        <v>97600</v>
      </c>
      <c r="F27" s="351">
        <v>32000</v>
      </c>
      <c r="G27" s="351"/>
      <c r="H27" s="351"/>
      <c r="I27" s="351">
        <v>180000</v>
      </c>
      <c r="J27" s="351"/>
      <c r="K27" s="351"/>
      <c r="L27" s="351"/>
      <c r="M27" s="351">
        <v>34000</v>
      </c>
      <c r="N27" s="351">
        <v>40000</v>
      </c>
      <c r="O27" s="351"/>
      <c r="P27" s="352"/>
    </row>
    <row r="28" spans="2:16" ht="13.5" thickBot="1">
      <c r="B28" s="353" t="s">
        <v>312</v>
      </c>
      <c r="C28" s="354">
        <f>SUM(C22:C27)</f>
        <v>9231526</v>
      </c>
      <c r="D28" s="355">
        <f>SUM(D22:D27)</f>
        <v>5040</v>
      </c>
      <c r="E28" s="355">
        <f aca="true" t="shared" si="3" ref="E28:P28">SUM(E22:E27)</f>
        <v>141600</v>
      </c>
      <c r="F28" s="355">
        <f t="shared" si="3"/>
        <v>66800</v>
      </c>
      <c r="G28" s="355">
        <f t="shared" si="3"/>
        <v>1678619</v>
      </c>
      <c r="H28" s="355">
        <f t="shared" si="3"/>
        <v>717000</v>
      </c>
      <c r="I28" s="355">
        <f t="shared" si="3"/>
        <v>252000</v>
      </c>
      <c r="J28" s="355">
        <f t="shared" si="3"/>
        <v>4007807</v>
      </c>
      <c r="K28" s="355">
        <f t="shared" si="3"/>
        <v>9000</v>
      </c>
      <c r="L28" s="355">
        <f t="shared" si="3"/>
        <v>1209990</v>
      </c>
      <c r="M28" s="355">
        <f t="shared" si="3"/>
        <v>939300</v>
      </c>
      <c r="N28" s="355">
        <f t="shared" si="3"/>
        <v>53200</v>
      </c>
      <c r="O28" s="355">
        <f t="shared" si="3"/>
        <v>85170</v>
      </c>
      <c r="P28" s="356">
        <f t="shared" si="3"/>
        <v>66000</v>
      </c>
    </row>
    <row r="29" spans="2:16" ht="13.5" thickBot="1">
      <c r="B29" s="334"/>
      <c r="C29" s="335"/>
      <c r="D29" s="336"/>
      <c r="E29" s="336"/>
      <c r="F29" s="336"/>
      <c r="G29" s="336"/>
      <c r="H29" s="336"/>
      <c r="I29" s="336"/>
      <c r="J29" s="336"/>
      <c r="K29" s="336"/>
      <c r="L29" s="336"/>
      <c r="M29" s="336"/>
      <c r="N29" s="336"/>
      <c r="O29" s="336"/>
      <c r="P29" s="336"/>
    </row>
    <row r="30" spans="2:16" ht="13.5" thickBot="1">
      <c r="B30" s="357" t="s">
        <v>155</v>
      </c>
      <c r="C30" s="331">
        <f>C20-C28</f>
        <v>13344000</v>
      </c>
      <c r="D30" s="355">
        <f aca="true" t="shared" si="4" ref="D30:P30">D20-D28</f>
        <v>1930300</v>
      </c>
      <c r="E30" s="358">
        <f t="shared" si="4"/>
        <v>-4920</v>
      </c>
      <c r="F30" s="358">
        <f t="shared" si="4"/>
        <v>-9700</v>
      </c>
      <c r="G30" s="358">
        <f t="shared" si="4"/>
        <v>7917462</v>
      </c>
      <c r="H30" s="358">
        <f t="shared" si="4"/>
        <v>-92000</v>
      </c>
      <c r="I30" s="358">
        <f t="shared" si="4"/>
        <v>-201700</v>
      </c>
      <c r="J30" s="358">
        <f t="shared" si="4"/>
        <v>1580590</v>
      </c>
      <c r="K30" s="358">
        <f t="shared" si="4"/>
        <v>-4812</v>
      </c>
      <c r="L30" s="358">
        <f t="shared" si="4"/>
        <v>1108200</v>
      </c>
      <c r="M30" s="358">
        <f t="shared" si="4"/>
        <v>-272924</v>
      </c>
      <c r="N30" s="358">
        <f t="shared" si="4"/>
        <v>-17800</v>
      </c>
      <c r="O30" s="358">
        <f t="shared" si="4"/>
        <v>1477304</v>
      </c>
      <c r="P30" s="359">
        <f t="shared" si="4"/>
        <v>-66000</v>
      </c>
    </row>
    <row r="31" spans="2:16" ht="12.75">
      <c r="B31" s="334"/>
      <c r="C31" s="335"/>
      <c r="D31" s="336"/>
      <c r="E31" s="336"/>
      <c r="F31" s="336"/>
      <c r="G31" s="336"/>
      <c r="H31" s="336"/>
      <c r="I31" s="336"/>
      <c r="J31" s="336"/>
      <c r="K31" s="336"/>
      <c r="L31" s="336"/>
      <c r="M31" s="336"/>
      <c r="N31" s="336"/>
      <c r="O31" s="336"/>
      <c r="P31" s="336"/>
    </row>
    <row r="32" spans="2:16" ht="12.75">
      <c r="B32" s="310"/>
      <c r="C32" s="310"/>
      <c r="D32" s="310"/>
      <c r="E32" s="310"/>
      <c r="F32" s="310"/>
      <c r="G32" s="310"/>
      <c r="H32" s="310"/>
      <c r="I32" s="310"/>
      <c r="J32" s="310"/>
      <c r="K32" s="310"/>
      <c r="L32" s="310"/>
      <c r="M32" s="310"/>
      <c r="N32" s="310"/>
      <c r="O32" s="310"/>
      <c r="P32" s="310"/>
    </row>
    <row r="33" spans="2:16" ht="12.75">
      <c r="B33" s="360"/>
      <c r="C33" s="361"/>
      <c r="D33" s="310"/>
      <c r="E33" s="310"/>
      <c r="F33" s="310"/>
      <c r="G33" s="310"/>
      <c r="H33" s="310"/>
      <c r="I33" s="310"/>
      <c r="J33" s="310"/>
      <c r="K33" s="310"/>
      <c r="L33" s="310"/>
      <c r="M33" s="310"/>
      <c r="N33" s="310"/>
      <c r="O33" s="310"/>
      <c r="P33" s="310"/>
    </row>
    <row r="34" spans="2:16" ht="12.75">
      <c r="B34" s="362"/>
      <c r="C34" s="363"/>
      <c r="D34" s="310"/>
      <c r="E34" s="310"/>
      <c r="F34" s="310"/>
      <c r="G34" s="310"/>
      <c r="H34" s="310"/>
      <c r="I34" s="310"/>
      <c r="J34" s="310"/>
      <c r="K34" s="310"/>
      <c r="L34" s="310"/>
      <c r="M34" s="310"/>
      <c r="N34" s="310"/>
      <c r="O34" s="310"/>
      <c r="P34" s="310"/>
    </row>
    <row r="35" spans="2:16" ht="12.75">
      <c r="B35" s="310"/>
      <c r="C35" s="310"/>
      <c r="D35" s="310"/>
      <c r="E35" s="310"/>
      <c r="F35" s="310"/>
      <c r="G35" s="310"/>
      <c r="H35" s="310"/>
      <c r="I35" s="310"/>
      <c r="J35" s="310"/>
      <c r="K35" s="310"/>
      <c r="L35" s="310"/>
      <c r="M35" s="310"/>
      <c r="N35" s="310"/>
      <c r="O35" s="310"/>
      <c r="P35" s="310"/>
    </row>
  </sheetData>
  <mergeCells count="1">
    <mergeCell ref="B2:P2"/>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2:K29"/>
  <sheetViews>
    <sheetView workbookViewId="0" topLeftCell="A1">
      <selection activeCell="K32" sqref="K32"/>
    </sheetView>
  </sheetViews>
  <sheetFormatPr defaultColWidth="9.140625" defaultRowHeight="12.75"/>
  <cols>
    <col min="2" max="2" width="21.140625" style="0" customWidth="1"/>
  </cols>
  <sheetData>
    <row r="2" spans="2:11" ht="18">
      <c r="B2" s="377" t="s">
        <v>286</v>
      </c>
      <c r="C2" s="377"/>
      <c r="D2" s="377"/>
      <c r="E2" s="377"/>
      <c r="F2" s="377"/>
      <c r="G2" s="377"/>
      <c r="H2" s="377"/>
      <c r="I2" s="377"/>
      <c r="J2" s="377"/>
      <c r="K2" s="377"/>
    </row>
    <row r="3" spans="2:11" ht="13.5" thickBot="1">
      <c r="B3" s="272"/>
      <c r="C3" s="273"/>
      <c r="D3" s="274"/>
      <c r="E3" s="274"/>
      <c r="F3" s="274"/>
      <c r="G3" s="274"/>
      <c r="H3" s="274"/>
      <c r="I3" s="274"/>
      <c r="J3" s="274"/>
      <c r="K3" s="274"/>
    </row>
    <row r="4" spans="2:11" ht="45.75" customHeight="1" thickBot="1">
      <c r="B4" s="275" t="s">
        <v>287</v>
      </c>
      <c r="C4" s="276" t="s">
        <v>288</v>
      </c>
      <c r="D4" s="277" t="s">
        <v>289</v>
      </c>
      <c r="E4" s="278" t="s">
        <v>290</v>
      </c>
      <c r="F4" s="279" t="s">
        <v>291</v>
      </c>
      <c r="G4" s="278" t="s">
        <v>292</v>
      </c>
      <c r="H4" s="278" t="s">
        <v>293</v>
      </c>
      <c r="I4" s="278" t="s">
        <v>294</v>
      </c>
      <c r="J4" s="278" t="s">
        <v>295</v>
      </c>
      <c r="K4" s="278" t="s">
        <v>296</v>
      </c>
    </row>
    <row r="5" spans="2:11" ht="12.75">
      <c r="B5" s="280" t="s">
        <v>260</v>
      </c>
      <c r="C5" s="281">
        <f>SUM(D5:K5)</f>
        <v>113500</v>
      </c>
      <c r="D5" s="282">
        <v>2500</v>
      </c>
      <c r="E5" s="283"/>
      <c r="F5" s="283">
        <v>23000</v>
      </c>
      <c r="G5" s="283">
        <v>2000</v>
      </c>
      <c r="H5" s="283">
        <v>12000</v>
      </c>
      <c r="I5" s="283">
        <v>5000</v>
      </c>
      <c r="J5" s="283">
        <v>31000</v>
      </c>
      <c r="K5" s="282">
        <v>38000</v>
      </c>
    </row>
    <row r="6" spans="2:11" ht="12.75">
      <c r="B6" s="284" t="s">
        <v>297</v>
      </c>
      <c r="C6" s="285">
        <f aca="true" t="shared" si="0" ref="C6:C15">SUM(D6:K6)</f>
        <v>518400</v>
      </c>
      <c r="D6" s="286">
        <v>2000</v>
      </c>
      <c r="E6" s="287"/>
      <c r="F6" s="287">
        <v>39900</v>
      </c>
      <c r="G6" s="287">
        <v>22500</v>
      </c>
      <c r="H6" s="287">
        <v>17500</v>
      </c>
      <c r="I6" s="287">
        <v>10000</v>
      </c>
      <c r="J6" s="287">
        <v>404000</v>
      </c>
      <c r="K6" s="286">
        <v>22500</v>
      </c>
    </row>
    <row r="7" spans="2:11" ht="12.75">
      <c r="B7" s="284" t="s">
        <v>298</v>
      </c>
      <c r="C7" s="285">
        <f t="shared" si="0"/>
        <v>103300</v>
      </c>
      <c r="D7" s="286">
        <v>41000</v>
      </c>
      <c r="E7" s="287"/>
      <c r="F7" s="287">
        <v>4500</v>
      </c>
      <c r="G7" s="287">
        <v>3500</v>
      </c>
      <c r="H7" s="287">
        <v>14000</v>
      </c>
      <c r="I7" s="287">
        <v>10000</v>
      </c>
      <c r="J7" s="287">
        <v>14300</v>
      </c>
      <c r="K7" s="286">
        <v>16000</v>
      </c>
    </row>
    <row r="8" spans="2:11" ht="12.75">
      <c r="B8" s="284" t="s">
        <v>261</v>
      </c>
      <c r="C8" s="285">
        <f t="shared" si="0"/>
        <v>10200</v>
      </c>
      <c r="D8" s="286">
        <v>0</v>
      </c>
      <c r="E8" s="287"/>
      <c r="F8" s="287">
        <v>1300</v>
      </c>
      <c r="G8" s="287">
        <v>1000</v>
      </c>
      <c r="H8" s="287">
        <v>1500</v>
      </c>
      <c r="I8" s="287">
        <v>0</v>
      </c>
      <c r="J8" s="287">
        <v>1400</v>
      </c>
      <c r="K8" s="286">
        <v>5000</v>
      </c>
    </row>
    <row r="9" spans="2:11" ht="12.75">
      <c r="B9" s="284" t="s">
        <v>299</v>
      </c>
      <c r="C9" s="285">
        <f t="shared" si="0"/>
        <v>312100</v>
      </c>
      <c r="D9" s="286">
        <v>0</v>
      </c>
      <c r="E9" s="287"/>
      <c r="F9" s="287">
        <v>20000</v>
      </c>
      <c r="G9" s="287">
        <v>10000</v>
      </c>
      <c r="H9" s="287">
        <v>69500</v>
      </c>
      <c r="I9" s="287">
        <v>4000</v>
      </c>
      <c r="J9" s="287">
        <v>70600</v>
      </c>
      <c r="K9" s="286">
        <v>138000</v>
      </c>
    </row>
    <row r="10" spans="2:11" ht="12.75">
      <c r="B10" s="284" t="s">
        <v>300</v>
      </c>
      <c r="C10" s="285">
        <f t="shared" si="0"/>
        <v>49800</v>
      </c>
      <c r="D10" s="286">
        <v>0</v>
      </c>
      <c r="E10" s="287"/>
      <c r="F10" s="287">
        <v>2600</v>
      </c>
      <c r="G10" s="287">
        <v>4700</v>
      </c>
      <c r="H10" s="287">
        <v>4000</v>
      </c>
      <c r="I10" s="287">
        <v>4000</v>
      </c>
      <c r="J10" s="287">
        <v>4500</v>
      </c>
      <c r="K10" s="286">
        <v>30000</v>
      </c>
    </row>
    <row r="11" spans="2:11" ht="12.75">
      <c r="B11" s="284" t="s">
        <v>52</v>
      </c>
      <c r="C11" s="285">
        <f t="shared" si="0"/>
        <v>0</v>
      </c>
      <c r="D11" s="286">
        <v>0</v>
      </c>
      <c r="E11" s="287"/>
      <c r="F11" s="287">
        <v>0</v>
      </c>
      <c r="G11" s="287">
        <v>0</v>
      </c>
      <c r="H11" s="287">
        <v>0</v>
      </c>
      <c r="I11" s="287">
        <v>0</v>
      </c>
      <c r="J11" s="287">
        <v>0</v>
      </c>
      <c r="K11" s="286">
        <v>0</v>
      </c>
    </row>
    <row r="12" spans="2:11" ht="12.75">
      <c r="B12" s="284" t="s">
        <v>301</v>
      </c>
      <c r="C12" s="285">
        <f t="shared" si="0"/>
        <v>464300</v>
      </c>
      <c r="D12" s="286">
        <v>0</v>
      </c>
      <c r="E12" s="287"/>
      <c r="F12" s="287">
        <v>82400</v>
      </c>
      <c r="G12" s="287">
        <v>67400</v>
      </c>
      <c r="H12" s="287">
        <v>64200</v>
      </c>
      <c r="I12" s="287">
        <v>30000</v>
      </c>
      <c r="J12" s="287">
        <v>121600</v>
      </c>
      <c r="K12" s="286">
        <v>98700</v>
      </c>
    </row>
    <row r="13" spans="2:11" ht="12.75">
      <c r="B13" s="284" t="s">
        <v>302</v>
      </c>
      <c r="C13" s="285">
        <f t="shared" si="0"/>
        <v>3523900</v>
      </c>
      <c r="D13" s="286">
        <v>10000</v>
      </c>
      <c r="E13" s="287"/>
      <c r="F13" s="288">
        <v>656500</v>
      </c>
      <c r="G13" s="287">
        <v>18500</v>
      </c>
      <c r="H13" s="287">
        <v>632200</v>
      </c>
      <c r="I13" s="287">
        <v>30000</v>
      </c>
      <c r="J13" s="287">
        <v>1076700</v>
      </c>
      <c r="K13" s="286">
        <v>1100000</v>
      </c>
    </row>
    <row r="14" spans="2:11" ht="12.75">
      <c r="B14" s="284" t="s">
        <v>303</v>
      </c>
      <c r="C14" s="285">
        <f t="shared" si="0"/>
        <v>143300</v>
      </c>
      <c r="D14" s="286">
        <v>0</v>
      </c>
      <c r="E14" s="287"/>
      <c r="F14" s="287">
        <v>81600</v>
      </c>
      <c r="G14" s="287">
        <v>4750</v>
      </c>
      <c r="H14" s="287">
        <v>26750</v>
      </c>
      <c r="I14" s="287">
        <v>15000</v>
      </c>
      <c r="J14" s="287">
        <v>7700</v>
      </c>
      <c r="K14" s="286">
        <v>7500</v>
      </c>
    </row>
    <row r="15" spans="2:11" ht="13.5" thickBot="1">
      <c r="B15" s="289" t="s">
        <v>304</v>
      </c>
      <c r="C15" s="290">
        <f t="shared" si="0"/>
        <v>0</v>
      </c>
      <c r="D15" s="291">
        <v>0</v>
      </c>
      <c r="E15" s="292">
        <v>0</v>
      </c>
      <c r="F15" s="292">
        <v>0</v>
      </c>
      <c r="G15" s="292">
        <v>0</v>
      </c>
      <c r="H15" s="292">
        <v>0</v>
      </c>
      <c r="I15" s="292">
        <v>0</v>
      </c>
      <c r="J15" s="292">
        <v>0</v>
      </c>
      <c r="K15" s="291">
        <v>0</v>
      </c>
    </row>
    <row r="16" spans="2:11" ht="13.5" thickBot="1">
      <c r="B16" s="293" t="s">
        <v>305</v>
      </c>
      <c r="C16" s="294">
        <f>SUM(C5:C15)</f>
        <v>5238800</v>
      </c>
      <c r="D16" s="294">
        <f aca="true" t="shared" si="1" ref="D16:K16">SUM(D5:D15)</f>
        <v>55500</v>
      </c>
      <c r="E16" s="294">
        <f t="shared" si="1"/>
        <v>0</v>
      </c>
      <c r="F16" s="294">
        <f t="shared" si="1"/>
        <v>911800</v>
      </c>
      <c r="G16" s="294">
        <f t="shared" si="1"/>
        <v>134350</v>
      </c>
      <c r="H16" s="294">
        <f t="shared" si="1"/>
        <v>841650</v>
      </c>
      <c r="I16" s="294">
        <f t="shared" si="1"/>
        <v>108000</v>
      </c>
      <c r="J16" s="294">
        <f t="shared" si="1"/>
        <v>1731800</v>
      </c>
      <c r="K16" s="294">
        <f t="shared" si="1"/>
        <v>1455700</v>
      </c>
    </row>
    <row r="17" spans="2:11" ht="12.75">
      <c r="B17" s="295"/>
      <c r="C17" s="296"/>
      <c r="D17" s="297"/>
      <c r="E17" s="297"/>
      <c r="F17" s="297"/>
      <c r="G17" s="297"/>
      <c r="H17" s="297"/>
      <c r="I17" s="297"/>
      <c r="J17" s="297"/>
      <c r="K17" s="298"/>
    </row>
    <row r="18" spans="2:11" ht="13.5" thickBot="1">
      <c r="B18" s="295"/>
      <c r="C18" s="296"/>
      <c r="D18" s="297"/>
      <c r="E18" s="297"/>
      <c r="F18" s="297"/>
      <c r="G18" s="297"/>
      <c r="H18" s="297"/>
      <c r="I18" s="297"/>
      <c r="J18" s="297"/>
      <c r="K18" s="298"/>
    </row>
    <row r="19" spans="2:11" ht="12.75">
      <c r="B19" s="280" t="s">
        <v>306</v>
      </c>
      <c r="C19" s="281">
        <f aca="true" t="shared" si="2" ref="C19:C24">SUM(D19:K19)</f>
        <v>2152000</v>
      </c>
      <c r="D19" s="282">
        <v>0</v>
      </c>
      <c r="E19" s="283"/>
      <c r="F19" s="283">
        <v>0</v>
      </c>
      <c r="G19" s="283">
        <v>50000</v>
      </c>
      <c r="H19" s="283">
        <v>30000</v>
      </c>
      <c r="I19" s="283">
        <v>30000</v>
      </c>
      <c r="J19" s="283">
        <v>1312000</v>
      </c>
      <c r="K19" s="283">
        <v>730000</v>
      </c>
    </row>
    <row r="20" spans="2:11" ht="12.75">
      <c r="B20" s="284" t="s">
        <v>307</v>
      </c>
      <c r="C20" s="285">
        <f t="shared" si="2"/>
        <v>0</v>
      </c>
      <c r="D20" s="286">
        <v>0</v>
      </c>
      <c r="E20" s="287"/>
      <c r="F20" s="287"/>
      <c r="G20" s="287"/>
      <c r="H20" s="287"/>
      <c r="I20" s="287"/>
      <c r="J20" s="287"/>
      <c r="K20" s="287"/>
    </row>
    <row r="21" spans="2:11" ht="12.75">
      <c r="B21" s="284" t="s">
        <v>308</v>
      </c>
      <c r="C21" s="285">
        <f t="shared" si="2"/>
        <v>672000</v>
      </c>
      <c r="D21" s="286">
        <v>0</v>
      </c>
      <c r="E21" s="287"/>
      <c r="F21" s="287">
        <v>40000</v>
      </c>
      <c r="G21" s="287">
        <v>25000</v>
      </c>
      <c r="H21" s="287">
        <v>140000</v>
      </c>
      <c r="I21" s="287">
        <v>25000</v>
      </c>
      <c r="J21" s="287">
        <v>352000</v>
      </c>
      <c r="K21" s="287">
        <v>90000</v>
      </c>
    </row>
    <row r="22" spans="2:11" ht="12.75">
      <c r="B22" s="284" t="s">
        <v>309</v>
      </c>
      <c r="C22" s="285">
        <f t="shared" si="2"/>
        <v>800</v>
      </c>
      <c r="D22" s="286">
        <v>0</v>
      </c>
      <c r="E22" s="287"/>
      <c r="F22" s="287">
        <v>800</v>
      </c>
      <c r="G22" s="287"/>
      <c r="H22" s="287"/>
      <c r="I22" s="287"/>
      <c r="J22" s="287"/>
      <c r="K22" s="287"/>
    </row>
    <row r="23" spans="2:11" ht="12.75">
      <c r="B23" s="284" t="s">
        <v>310</v>
      </c>
      <c r="C23" s="285">
        <f t="shared" si="2"/>
        <v>225000</v>
      </c>
      <c r="D23" s="286">
        <v>0</v>
      </c>
      <c r="E23" s="287"/>
      <c r="F23" s="287">
        <v>60000</v>
      </c>
      <c r="G23" s="287">
        <v>13000</v>
      </c>
      <c r="H23" s="287">
        <v>80000</v>
      </c>
      <c r="I23" s="287">
        <v>10000</v>
      </c>
      <c r="J23" s="287">
        <v>2000</v>
      </c>
      <c r="K23" s="287">
        <v>60000</v>
      </c>
    </row>
    <row r="24" spans="2:11" ht="13.5" thickBot="1">
      <c r="B24" s="299" t="s">
        <v>311</v>
      </c>
      <c r="C24" s="300">
        <f t="shared" si="2"/>
        <v>0</v>
      </c>
      <c r="D24" s="301">
        <v>0</v>
      </c>
      <c r="E24" s="302"/>
      <c r="F24" s="302"/>
      <c r="G24" s="302"/>
      <c r="H24" s="302"/>
      <c r="I24" s="302"/>
      <c r="J24" s="302"/>
      <c r="K24" s="302"/>
    </row>
    <row r="25" spans="2:11" ht="13.5" thickBot="1">
      <c r="B25" s="293" t="s">
        <v>312</v>
      </c>
      <c r="C25" s="294">
        <f>SUM(C19:C24)</f>
        <v>3049800</v>
      </c>
      <c r="D25" s="294">
        <f aca="true" t="shared" si="3" ref="D25:K25">SUM(D19:D24)</f>
        <v>0</v>
      </c>
      <c r="E25" s="294">
        <f t="shared" si="3"/>
        <v>0</v>
      </c>
      <c r="F25" s="294">
        <f t="shared" si="3"/>
        <v>100800</v>
      </c>
      <c r="G25" s="294">
        <f t="shared" si="3"/>
        <v>88000</v>
      </c>
      <c r="H25" s="294">
        <f t="shared" si="3"/>
        <v>250000</v>
      </c>
      <c r="I25" s="294">
        <f t="shared" si="3"/>
        <v>65000</v>
      </c>
      <c r="J25" s="294">
        <f t="shared" si="3"/>
        <v>1666000</v>
      </c>
      <c r="K25" s="294">
        <f t="shared" si="3"/>
        <v>880000</v>
      </c>
    </row>
    <row r="26" spans="2:11" ht="12.75">
      <c r="B26" s="295"/>
      <c r="C26" s="296"/>
      <c r="D26" s="303"/>
      <c r="E26" s="303"/>
      <c r="F26" s="303"/>
      <c r="G26" s="303"/>
      <c r="H26" s="303"/>
      <c r="I26" s="303"/>
      <c r="J26" s="303"/>
      <c r="K26" s="304"/>
    </row>
    <row r="27" spans="2:11" ht="13.5" thickBot="1">
      <c r="B27" s="295"/>
      <c r="C27" s="296"/>
      <c r="D27" s="303"/>
      <c r="E27" s="303"/>
      <c r="F27" s="303"/>
      <c r="G27" s="303"/>
      <c r="H27" s="303"/>
      <c r="I27" s="303"/>
      <c r="J27" s="303"/>
      <c r="K27" s="304"/>
    </row>
    <row r="28" spans="2:11" ht="13.5" thickBot="1">
      <c r="B28" s="305" t="s">
        <v>155</v>
      </c>
      <c r="C28" s="294">
        <f>C16-C25</f>
        <v>2189000</v>
      </c>
      <c r="D28" s="294">
        <f aca="true" t="shared" si="4" ref="D28:K28">D16-D25</f>
        <v>55500</v>
      </c>
      <c r="E28" s="294">
        <f t="shared" si="4"/>
        <v>0</v>
      </c>
      <c r="F28" s="294">
        <f t="shared" si="4"/>
        <v>811000</v>
      </c>
      <c r="G28" s="294">
        <f t="shared" si="4"/>
        <v>46350</v>
      </c>
      <c r="H28" s="294">
        <f t="shared" si="4"/>
        <v>591650</v>
      </c>
      <c r="I28" s="294">
        <f t="shared" si="4"/>
        <v>43000</v>
      </c>
      <c r="J28" s="294">
        <f t="shared" si="4"/>
        <v>65800</v>
      </c>
      <c r="K28" s="294">
        <f t="shared" si="4"/>
        <v>575700</v>
      </c>
    </row>
    <row r="29" spans="1:11" ht="12.75">
      <c r="A29" s="187"/>
      <c r="B29" s="297"/>
      <c r="C29" s="296"/>
      <c r="D29" s="306"/>
      <c r="E29" s="306"/>
      <c r="F29" s="306"/>
      <c r="G29" s="306"/>
      <c r="H29" s="306"/>
      <c r="I29" s="306"/>
      <c r="J29" s="306"/>
      <c r="K29" s="306"/>
    </row>
  </sheetData>
  <mergeCells count="1">
    <mergeCell ref="B2:K2"/>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U214"/>
  <sheetViews>
    <sheetView zoomScalePageLayoutView="0" workbookViewId="0" topLeftCell="A94">
      <selection activeCell="A181" sqref="A181"/>
    </sheetView>
  </sheetViews>
  <sheetFormatPr defaultColWidth="9.140625" defaultRowHeight="12.75"/>
  <cols>
    <col min="2" max="2" width="33.28125" style="0" customWidth="1"/>
    <col min="3" max="4" width="11.421875" style="0" hidden="1" customWidth="1"/>
    <col min="5" max="10" width="11.421875" style="0" customWidth="1"/>
    <col min="11" max="11" width="11.421875" style="0" hidden="1" customWidth="1"/>
    <col min="12" max="12" width="12.7109375" style="0" customWidth="1"/>
    <col min="13" max="13" width="11.421875" style="0" hidden="1" customWidth="1"/>
    <col min="14" max="14" width="13.8515625" style="0" customWidth="1"/>
    <col min="15" max="15" width="11.421875" style="0" hidden="1" customWidth="1"/>
    <col min="16" max="16" width="11.421875" style="0" customWidth="1"/>
    <col min="17" max="17" width="11.421875" style="0" hidden="1" customWidth="1"/>
    <col min="18" max="18" width="11.421875" style="0" customWidth="1"/>
    <col min="19" max="19" width="11.421875" style="0" hidden="1" customWidth="1"/>
    <col min="20" max="20" width="6.421875" style="0" hidden="1" customWidth="1"/>
    <col min="21" max="21" width="7.421875" style="0" customWidth="1"/>
  </cols>
  <sheetData>
    <row r="1" spans="2:20" ht="23.25">
      <c r="B1" s="1" t="s">
        <v>235</v>
      </c>
      <c r="C1" s="1"/>
      <c r="D1" s="1"/>
      <c r="E1" s="1"/>
      <c r="F1" s="1"/>
      <c r="G1" s="1"/>
      <c r="H1" s="1"/>
      <c r="I1" s="1"/>
      <c r="K1" s="1"/>
      <c r="L1" s="1" t="s">
        <v>244</v>
      </c>
      <c r="M1" s="1"/>
      <c r="N1" s="1"/>
      <c r="O1" s="1"/>
      <c r="P1" s="1"/>
      <c r="Q1" s="1"/>
      <c r="R1" s="1" t="s">
        <v>212</v>
      </c>
      <c r="S1" s="1"/>
      <c r="T1" s="1"/>
    </row>
    <row r="2" spans="1:20" ht="15.75" thickBot="1">
      <c r="A2" s="2"/>
      <c r="B2" s="3" t="s">
        <v>211</v>
      </c>
      <c r="C2" s="3"/>
      <c r="D2" s="3"/>
      <c r="E2" s="3"/>
      <c r="F2" s="3"/>
      <c r="G2" s="3"/>
      <c r="H2" s="3"/>
      <c r="I2" s="3"/>
      <c r="J2" s="3"/>
      <c r="K2" s="3"/>
      <c r="L2" s="3"/>
      <c r="M2" s="3"/>
      <c r="N2" s="3"/>
      <c r="O2" s="3"/>
      <c r="P2" s="3"/>
      <c r="Q2" s="3"/>
      <c r="R2" s="3"/>
      <c r="S2" s="3"/>
      <c r="T2" s="3"/>
    </row>
    <row r="3" spans="1:20" ht="33.75" customHeight="1" thickBot="1">
      <c r="A3" s="4"/>
      <c r="B3" s="5" t="s">
        <v>0</v>
      </c>
      <c r="C3" s="171">
        <v>2009</v>
      </c>
      <c r="D3" s="171">
        <v>2010</v>
      </c>
      <c r="E3" s="171">
        <v>2011</v>
      </c>
      <c r="F3" s="171">
        <v>2012</v>
      </c>
      <c r="G3" s="172">
        <v>2013</v>
      </c>
      <c r="H3" s="417" t="s">
        <v>239</v>
      </c>
      <c r="I3" s="418"/>
      <c r="J3" s="419" t="s">
        <v>214</v>
      </c>
      <c r="K3" s="420"/>
      <c r="L3" s="419" t="s">
        <v>216</v>
      </c>
      <c r="M3" s="420"/>
      <c r="N3" s="419" t="s">
        <v>215</v>
      </c>
      <c r="O3" s="420"/>
      <c r="P3" s="419" t="s">
        <v>217</v>
      </c>
      <c r="Q3" s="420"/>
      <c r="R3" s="421" t="s">
        <v>218</v>
      </c>
      <c r="S3" s="422"/>
      <c r="T3" s="6"/>
    </row>
    <row r="4" spans="1:20" ht="18.75" thickBot="1">
      <c r="A4" s="4"/>
      <c r="B4" s="7"/>
      <c r="C4" s="7"/>
      <c r="D4" s="7"/>
      <c r="E4" s="7"/>
      <c r="F4" s="7"/>
      <c r="G4" s="159"/>
      <c r="H4" s="8" t="s">
        <v>1</v>
      </c>
      <c r="I4" s="9" t="s">
        <v>2</v>
      </c>
      <c r="J4" s="86" t="s">
        <v>1</v>
      </c>
      <c r="K4" s="87" t="s">
        <v>2</v>
      </c>
      <c r="L4" s="142" t="s">
        <v>1</v>
      </c>
      <c r="M4" s="87" t="s">
        <v>2</v>
      </c>
      <c r="N4" s="86" t="s">
        <v>1</v>
      </c>
      <c r="O4" s="87" t="s">
        <v>2</v>
      </c>
      <c r="P4" s="86" t="s">
        <v>1</v>
      </c>
      <c r="Q4" s="87" t="s">
        <v>2</v>
      </c>
      <c r="R4" s="86" t="s">
        <v>1</v>
      </c>
      <c r="S4" s="87" t="s">
        <v>2</v>
      </c>
      <c r="T4" s="6"/>
    </row>
    <row r="5" spans="1:20" ht="12.75">
      <c r="A5" s="4"/>
      <c r="B5" s="10" t="s">
        <v>4</v>
      </c>
      <c r="C5" s="11">
        <v>14781.529999999999</v>
      </c>
      <c r="D5" s="11">
        <v>14544.698999999999</v>
      </c>
      <c r="E5" s="11">
        <v>10992</v>
      </c>
      <c r="F5" s="11">
        <v>10783</v>
      </c>
      <c r="G5" s="160">
        <v>10703.206</v>
      </c>
      <c r="H5" s="12">
        <f aca="true" t="shared" si="0" ref="H5:S5">H150</f>
        <v>10885.906</v>
      </c>
      <c r="I5" s="13">
        <f t="shared" si="0"/>
        <v>0</v>
      </c>
      <c r="J5" s="88">
        <f t="shared" si="0"/>
        <v>9950.906</v>
      </c>
      <c r="K5" s="89">
        <f t="shared" si="0"/>
        <v>0</v>
      </c>
      <c r="L5" s="88">
        <f t="shared" si="0"/>
        <v>0</v>
      </c>
      <c r="M5" s="89">
        <f t="shared" si="0"/>
        <v>0</v>
      </c>
      <c r="N5" s="88">
        <f t="shared" si="0"/>
        <v>529</v>
      </c>
      <c r="O5" s="89">
        <f t="shared" si="0"/>
        <v>0</v>
      </c>
      <c r="P5" s="88">
        <f t="shared" si="0"/>
        <v>406</v>
      </c>
      <c r="Q5" s="89">
        <f t="shared" si="0"/>
        <v>0</v>
      </c>
      <c r="R5" s="88">
        <f t="shared" si="0"/>
        <v>0</v>
      </c>
      <c r="S5" s="89">
        <f t="shared" si="0"/>
        <v>0</v>
      </c>
      <c r="T5" s="6"/>
    </row>
    <row r="6" spans="1:20" ht="13.5" thickBot="1">
      <c r="A6" s="4"/>
      <c r="B6" s="14" t="s">
        <v>5</v>
      </c>
      <c r="C6" s="15">
        <v>14971.130000000001</v>
      </c>
      <c r="D6" s="15">
        <v>14152.042</v>
      </c>
      <c r="E6" s="15">
        <v>10998</v>
      </c>
      <c r="F6" s="15">
        <v>10763</v>
      </c>
      <c r="G6" s="161">
        <v>10702.905999999999</v>
      </c>
      <c r="H6" s="16">
        <f aca="true" t="shared" si="1" ref="H6:S6">H202</f>
        <v>10885.905999999999</v>
      </c>
      <c r="I6" s="17">
        <f t="shared" si="1"/>
        <v>0</v>
      </c>
      <c r="J6" s="90">
        <f t="shared" si="1"/>
        <v>9413.905999999999</v>
      </c>
      <c r="K6" s="91">
        <f t="shared" si="1"/>
        <v>0</v>
      </c>
      <c r="L6" s="90">
        <f t="shared" si="1"/>
        <v>0</v>
      </c>
      <c r="M6" s="91">
        <f t="shared" si="1"/>
        <v>0</v>
      </c>
      <c r="N6" s="90">
        <f t="shared" si="1"/>
        <v>1182</v>
      </c>
      <c r="O6" s="91">
        <f t="shared" si="1"/>
        <v>0</v>
      </c>
      <c r="P6" s="90">
        <f t="shared" si="1"/>
        <v>290</v>
      </c>
      <c r="Q6" s="91">
        <f t="shared" si="1"/>
        <v>0</v>
      </c>
      <c r="R6" s="90">
        <f t="shared" si="1"/>
        <v>0</v>
      </c>
      <c r="S6" s="91">
        <f t="shared" si="1"/>
        <v>0</v>
      </c>
      <c r="T6" s="6"/>
    </row>
    <row r="7" spans="1:20" ht="13.5" thickBot="1">
      <c r="A7" s="4"/>
      <c r="B7" s="18" t="s">
        <v>6</v>
      </c>
      <c r="C7" s="19">
        <v>189.60000000000218</v>
      </c>
      <c r="D7" s="19">
        <v>-392.65699999999924</v>
      </c>
      <c r="E7" s="19">
        <v>6</v>
      </c>
      <c r="F7" s="19">
        <v>-20</v>
      </c>
      <c r="G7" s="162">
        <v>-0.3000000000010914</v>
      </c>
      <c r="H7" s="20">
        <f aca="true" t="shared" si="2" ref="H7:S7">H6-H5</f>
        <v>0</v>
      </c>
      <c r="I7" s="21">
        <f t="shared" si="2"/>
        <v>0</v>
      </c>
      <c r="J7" s="92">
        <f t="shared" si="2"/>
        <v>-537.0000000000018</v>
      </c>
      <c r="K7" s="93">
        <f t="shared" si="2"/>
        <v>0</v>
      </c>
      <c r="L7" s="92">
        <f t="shared" si="2"/>
        <v>0</v>
      </c>
      <c r="M7" s="93">
        <f t="shared" si="2"/>
        <v>0</v>
      </c>
      <c r="N7" s="92">
        <f t="shared" si="2"/>
        <v>653</v>
      </c>
      <c r="O7" s="93">
        <f t="shared" si="2"/>
        <v>0</v>
      </c>
      <c r="P7" s="92">
        <f t="shared" si="2"/>
        <v>-116</v>
      </c>
      <c r="Q7" s="93">
        <f t="shared" si="2"/>
        <v>0</v>
      </c>
      <c r="R7" s="92">
        <f t="shared" si="2"/>
        <v>0</v>
      </c>
      <c r="S7" s="93">
        <f t="shared" si="2"/>
        <v>0</v>
      </c>
      <c r="T7" s="6"/>
    </row>
    <row r="8" spans="1:19" ht="15.75" thickBot="1">
      <c r="A8" s="22"/>
      <c r="B8" s="23"/>
      <c r="C8" s="24"/>
      <c r="D8" s="24"/>
      <c r="E8" s="24"/>
      <c r="F8" s="24"/>
      <c r="G8" s="24"/>
      <c r="H8" s="177"/>
      <c r="I8" s="178"/>
      <c r="J8" s="179"/>
      <c r="K8" s="180"/>
      <c r="L8" s="179"/>
      <c r="M8" s="94"/>
      <c r="N8" s="94"/>
      <c r="O8" s="94"/>
      <c r="P8" s="94"/>
      <c r="Q8" s="94">
        <f>Q7+Q49</f>
        <v>0</v>
      </c>
      <c r="R8" s="94"/>
      <c r="S8" s="94"/>
    </row>
    <row r="9" spans="1:19" ht="16.5" thickBot="1">
      <c r="A9" s="22"/>
      <c r="B9" s="175"/>
      <c r="C9" s="414" t="s">
        <v>207</v>
      </c>
      <c r="D9" s="415"/>
      <c r="E9" s="415"/>
      <c r="F9" s="415"/>
      <c r="G9" s="416"/>
      <c r="H9" s="423" t="s">
        <v>199</v>
      </c>
      <c r="I9" s="424"/>
      <c r="J9" s="424"/>
      <c r="K9" s="424"/>
      <c r="L9" s="425" t="s">
        <v>200</v>
      </c>
      <c r="M9" s="425"/>
      <c r="N9" s="425"/>
      <c r="O9" s="425"/>
      <c r="P9" s="95"/>
      <c r="Q9" s="95"/>
      <c r="R9" s="95"/>
      <c r="S9" s="95"/>
    </row>
    <row r="10" spans="1:19" ht="18">
      <c r="A10" s="22"/>
      <c r="B10" s="175"/>
      <c r="C10" s="382"/>
      <c r="D10" s="383"/>
      <c r="E10" s="383"/>
      <c r="F10" s="383"/>
      <c r="G10" s="384"/>
      <c r="H10" s="96" t="s">
        <v>1</v>
      </c>
      <c r="I10" s="97" t="s">
        <v>2</v>
      </c>
      <c r="J10" s="98" t="s">
        <v>1</v>
      </c>
      <c r="K10" s="87" t="s">
        <v>2</v>
      </c>
      <c r="L10" s="99" t="s">
        <v>1</v>
      </c>
      <c r="M10" s="100" t="s">
        <v>2</v>
      </c>
      <c r="N10" s="101" t="s">
        <v>1</v>
      </c>
      <c r="O10" s="87" t="s">
        <v>2</v>
      </c>
      <c r="P10" s="95"/>
      <c r="Q10" s="95"/>
      <c r="R10" s="95"/>
      <c r="S10" s="95"/>
    </row>
    <row r="11" spans="1:19" ht="15">
      <c r="A11" s="22"/>
      <c r="B11" s="175"/>
      <c r="C11" s="385" t="s">
        <v>208</v>
      </c>
      <c r="D11" s="386"/>
      <c r="E11" s="386"/>
      <c r="F11" s="386"/>
      <c r="G11" s="387"/>
      <c r="H11" s="102">
        <f>H6</f>
        <v>10885.905999999999</v>
      </c>
      <c r="I11" s="103">
        <f>I6</f>
        <v>0</v>
      </c>
      <c r="J11" s="104"/>
      <c r="K11" s="105"/>
      <c r="L11" s="106">
        <f>H11-H13</f>
        <v>9020</v>
      </c>
      <c r="M11" s="107">
        <f>I11-I13</f>
        <v>0</v>
      </c>
      <c r="N11" s="108"/>
      <c r="O11" s="105"/>
      <c r="P11" s="109"/>
      <c r="Q11" s="109"/>
      <c r="R11" s="109"/>
      <c r="S11" s="109"/>
    </row>
    <row r="12" spans="1:19" ht="15">
      <c r="A12" s="22"/>
      <c r="B12" s="175"/>
      <c r="C12" s="388" t="s">
        <v>156</v>
      </c>
      <c r="D12" s="389"/>
      <c r="E12" s="389"/>
      <c r="F12" s="389"/>
      <c r="G12" s="390"/>
      <c r="H12" s="102">
        <f>H157</f>
        <v>5404</v>
      </c>
      <c r="I12" s="103">
        <f>I157</f>
        <v>0</v>
      </c>
      <c r="J12" s="110">
        <f>H12/H11</f>
        <v>0.49642170343929115</v>
      </c>
      <c r="K12" s="111" t="e">
        <f>I12/I11</f>
        <v>#DIV/0!</v>
      </c>
      <c r="L12" s="106">
        <f>H12</f>
        <v>5404</v>
      </c>
      <c r="M12" s="107">
        <f>I12</f>
        <v>0</v>
      </c>
      <c r="N12" s="112">
        <f>L12/L11</f>
        <v>0.5991130820399113</v>
      </c>
      <c r="O12" s="111" t="e">
        <f>M12/M11</f>
        <v>#DIV/0!</v>
      </c>
      <c r="P12" s="109"/>
      <c r="Q12" s="113"/>
      <c r="R12" s="113"/>
      <c r="S12" s="113"/>
    </row>
    <row r="13" spans="1:19" ht="15">
      <c r="A13" s="22"/>
      <c r="B13" s="175"/>
      <c r="C13" s="388" t="s">
        <v>209</v>
      </c>
      <c r="D13" s="389"/>
      <c r="E13" s="389"/>
      <c r="F13" s="389"/>
      <c r="G13" s="390"/>
      <c r="H13" s="102">
        <f>H158+H159+H160+H161</f>
        <v>1865.906</v>
      </c>
      <c r="I13" s="103">
        <f>I158+I159+I160+I161</f>
        <v>0</v>
      </c>
      <c r="J13" s="110">
        <f>H13/H11</f>
        <v>0.17140566894478054</v>
      </c>
      <c r="K13" s="111" t="e">
        <f>I13/I11</f>
        <v>#DIV/0!</v>
      </c>
      <c r="L13" s="106">
        <v>0</v>
      </c>
      <c r="M13" s="107">
        <v>0</v>
      </c>
      <c r="N13" s="112">
        <f>L13/L11</f>
        <v>0</v>
      </c>
      <c r="O13" s="111" t="e">
        <f>M13/M11</f>
        <v>#DIV/0!</v>
      </c>
      <c r="P13" s="109"/>
      <c r="Q13" s="113"/>
      <c r="R13" s="113"/>
      <c r="S13" s="113"/>
    </row>
    <row r="14" spans="1:19" ht="15.75" thickBot="1">
      <c r="A14" s="22"/>
      <c r="B14" s="175"/>
      <c r="C14" s="391" t="s">
        <v>210</v>
      </c>
      <c r="D14" s="392"/>
      <c r="E14" s="392"/>
      <c r="F14" s="392"/>
      <c r="G14" s="393"/>
      <c r="H14" s="114">
        <f>H11-H12-H13</f>
        <v>3615.999999999999</v>
      </c>
      <c r="I14" s="115">
        <f>I11-I12-I13</f>
        <v>0</v>
      </c>
      <c r="J14" s="116">
        <f>H14/H11</f>
        <v>0.3321726276159283</v>
      </c>
      <c r="K14" s="117" t="e">
        <f>I14/I11</f>
        <v>#DIV/0!</v>
      </c>
      <c r="L14" s="118">
        <f>L11-L12-L13</f>
        <v>3616</v>
      </c>
      <c r="M14" s="119">
        <f>M11-M12-M13</f>
        <v>0</v>
      </c>
      <c r="N14" s="120">
        <f>L14/L11</f>
        <v>0.4008869179600887</v>
      </c>
      <c r="O14" s="117" t="e">
        <f>M14/M11</f>
        <v>#DIV/0!</v>
      </c>
      <c r="P14" s="109"/>
      <c r="Q14" s="113"/>
      <c r="R14" s="113"/>
      <c r="S14" s="113"/>
    </row>
    <row r="15" spans="1:20" ht="15.75" thickBot="1">
      <c r="A15" s="22"/>
      <c r="B15" s="23"/>
      <c r="C15" s="394" t="s">
        <v>220</v>
      </c>
      <c r="D15" s="394"/>
      <c r="E15" s="176"/>
      <c r="F15" s="176"/>
      <c r="G15" s="176"/>
      <c r="H15" s="413"/>
      <c r="I15" s="413"/>
      <c r="J15" s="25"/>
      <c r="K15" s="25"/>
      <c r="L15" s="121"/>
      <c r="M15" s="121"/>
      <c r="N15" s="121"/>
      <c r="O15" s="121"/>
      <c r="P15" s="121"/>
      <c r="Q15" s="121"/>
      <c r="R15" s="121"/>
      <c r="S15" s="121"/>
      <c r="T15" s="121"/>
    </row>
    <row r="16" spans="1:21" ht="13.5" customHeight="1" thickBot="1">
      <c r="A16" s="406" t="s">
        <v>7</v>
      </c>
      <c r="B16" s="406"/>
      <c r="C16" s="407">
        <v>2009</v>
      </c>
      <c r="D16" s="407">
        <v>2010</v>
      </c>
      <c r="E16" s="407">
        <v>2011</v>
      </c>
      <c r="F16" s="407">
        <v>2012</v>
      </c>
      <c r="G16" s="401">
        <v>2013</v>
      </c>
      <c r="H16" s="399" t="s">
        <v>239</v>
      </c>
      <c r="I16" s="400"/>
      <c r="J16" s="411" t="s">
        <v>201</v>
      </c>
      <c r="K16" s="411"/>
      <c r="L16" s="411"/>
      <c r="M16" s="411"/>
      <c r="N16" s="396" t="s">
        <v>202</v>
      </c>
      <c r="O16" s="396"/>
      <c r="P16" s="396"/>
      <c r="Q16" s="396"/>
      <c r="R16" s="396"/>
      <c r="S16" s="396"/>
      <c r="T16" s="403" t="s">
        <v>8</v>
      </c>
      <c r="U16" s="378" t="s">
        <v>243</v>
      </c>
    </row>
    <row r="17" spans="1:21" ht="13.5" customHeight="1" thickBot="1">
      <c r="A17" s="406"/>
      <c r="B17" s="406"/>
      <c r="C17" s="408"/>
      <c r="D17" s="408"/>
      <c r="E17" s="408"/>
      <c r="F17" s="408"/>
      <c r="G17" s="402"/>
      <c r="H17" s="399"/>
      <c r="I17" s="400"/>
      <c r="J17" s="404" t="s">
        <v>196</v>
      </c>
      <c r="K17" s="404"/>
      <c r="L17" s="412" t="s">
        <v>197</v>
      </c>
      <c r="M17" s="412"/>
      <c r="N17" s="405" t="s">
        <v>171</v>
      </c>
      <c r="O17" s="405"/>
      <c r="P17" s="405" t="s">
        <v>198</v>
      </c>
      <c r="Q17" s="405"/>
      <c r="R17" s="405" t="s">
        <v>197</v>
      </c>
      <c r="S17" s="405"/>
      <c r="T17" s="403"/>
      <c r="U17" s="379"/>
    </row>
    <row r="18" spans="1:21" ht="13.5" customHeight="1" thickBot="1">
      <c r="A18" s="26" t="s">
        <v>9</v>
      </c>
      <c r="B18" s="27" t="s">
        <v>10</v>
      </c>
      <c r="C18" s="29" t="s">
        <v>2</v>
      </c>
      <c r="D18" s="29" t="s">
        <v>2</v>
      </c>
      <c r="E18" s="28" t="s">
        <v>2</v>
      </c>
      <c r="F18" s="143" t="s">
        <v>2</v>
      </c>
      <c r="G18" s="163" t="s">
        <v>1</v>
      </c>
      <c r="H18" s="8" t="s">
        <v>1</v>
      </c>
      <c r="I18" s="30" t="s">
        <v>2</v>
      </c>
      <c r="J18" s="122" t="s">
        <v>1</v>
      </c>
      <c r="K18" s="123" t="s">
        <v>2</v>
      </c>
      <c r="L18" s="122" t="s">
        <v>1</v>
      </c>
      <c r="M18" s="123" t="s">
        <v>2</v>
      </c>
      <c r="N18" s="122" t="s">
        <v>1</v>
      </c>
      <c r="O18" s="123" t="s">
        <v>2</v>
      </c>
      <c r="P18" s="122" t="s">
        <v>1</v>
      </c>
      <c r="Q18" s="123" t="s">
        <v>2</v>
      </c>
      <c r="R18" s="122" t="s">
        <v>1</v>
      </c>
      <c r="S18" s="123" t="s">
        <v>2</v>
      </c>
      <c r="T18" s="188"/>
      <c r="U18" s="379"/>
    </row>
    <row r="19" spans="1:21" ht="12.75">
      <c r="A19" s="31"/>
      <c r="B19" s="32" t="s">
        <v>11</v>
      </c>
      <c r="C19" s="34">
        <v>4548</v>
      </c>
      <c r="D19" s="34">
        <v>4627.942999999999</v>
      </c>
      <c r="E19" s="151">
        <v>4022.2480000000005</v>
      </c>
      <c r="F19" s="144">
        <v>3612</v>
      </c>
      <c r="G19" s="164">
        <v>3781</v>
      </c>
      <c r="H19" s="35">
        <f aca="true" t="shared" si="3" ref="H19:S19">SUM(H20:H25)</f>
        <v>3838</v>
      </c>
      <c r="I19" s="36">
        <f>SUM(I20:I25)</f>
        <v>0</v>
      </c>
      <c r="J19" s="173">
        <f t="shared" si="3"/>
        <v>3289</v>
      </c>
      <c r="K19" s="174">
        <f t="shared" si="3"/>
        <v>0</v>
      </c>
      <c r="L19" s="173">
        <f t="shared" si="3"/>
        <v>0</v>
      </c>
      <c r="M19" s="174">
        <f t="shared" si="3"/>
        <v>0</v>
      </c>
      <c r="N19" s="173">
        <f t="shared" si="3"/>
        <v>324</v>
      </c>
      <c r="O19" s="174">
        <f t="shared" si="3"/>
        <v>0</v>
      </c>
      <c r="P19" s="173">
        <f t="shared" si="3"/>
        <v>225</v>
      </c>
      <c r="Q19" s="174">
        <f t="shared" si="3"/>
        <v>0</v>
      </c>
      <c r="R19" s="173">
        <f t="shared" si="3"/>
        <v>0</v>
      </c>
      <c r="S19" s="124">
        <f t="shared" si="3"/>
        <v>0</v>
      </c>
      <c r="T19" s="37"/>
      <c r="U19" s="184">
        <f>H19/G19</f>
        <v>1.015075376884422</v>
      </c>
    </row>
    <row r="20" spans="1:21" ht="12.75">
      <c r="A20" s="38" t="s">
        <v>12</v>
      </c>
      <c r="B20" s="39" t="s">
        <v>13</v>
      </c>
      <c r="C20" s="41">
        <v>3462</v>
      </c>
      <c r="D20" s="41">
        <v>3478.8109999999997</v>
      </c>
      <c r="E20" s="152">
        <v>2929.53</v>
      </c>
      <c r="F20" s="145">
        <v>2624</v>
      </c>
      <c r="G20" s="165">
        <v>2744</v>
      </c>
      <c r="H20" s="42">
        <f aca="true" t="shared" si="4" ref="H20:H25">J20+L20+N20+P20+R20</f>
        <v>2789</v>
      </c>
      <c r="I20" s="43"/>
      <c r="J20" s="44">
        <v>2390</v>
      </c>
      <c r="K20" s="125"/>
      <c r="L20" s="44"/>
      <c r="M20" s="125"/>
      <c r="N20" s="44">
        <v>239</v>
      </c>
      <c r="O20" s="125"/>
      <c r="P20" s="44">
        <v>160</v>
      </c>
      <c r="Q20" s="125"/>
      <c r="R20" s="44"/>
      <c r="S20" s="125"/>
      <c r="T20" s="45">
        <f aca="true" t="shared" si="5" ref="T20:T25">((I20-M20)/1000)/H20</f>
        <v>0</v>
      </c>
      <c r="U20" s="189">
        <f aca="true" t="shared" si="6" ref="U20:U83">H20/G20</f>
        <v>1.016399416909621</v>
      </c>
    </row>
    <row r="21" spans="1:21" ht="12.75">
      <c r="A21" s="38" t="s">
        <v>14</v>
      </c>
      <c r="B21" s="39" t="s">
        <v>15</v>
      </c>
      <c r="C21" s="41">
        <v>263</v>
      </c>
      <c r="D21" s="41">
        <v>267.62600000000003</v>
      </c>
      <c r="E21" s="152">
        <v>252.043</v>
      </c>
      <c r="F21" s="145">
        <v>227</v>
      </c>
      <c r="G21" s="165">
        <v>236</v>
      </c>
      <c r="H21" s="42">
        <f t="shared" si="4"/>
        <v>239</v>
      </c>
      <c r="I21" s="43"/>
      <c r="J21" s="44">
        <v>203</v>
      </c>
      <c r="K21" s="125"/>
      <c r="L21" s="44"/>
      <c r="M21" s="125"/>
      <c r="N21" s="44">
        <v>22</v>
      </c>
      <c r="O21" s="125"/>
      <c r="P21" s="44">
        <v>14</v>
      </c>
      <c r="Q21" s="125"/>
      <c r="R21" s="44"/>
      <c r="S21" s="125"/>
      <c r="T21" s="45">
        <f t="shared" si="5"/>
        <v>0</v>
      </c>
      <c r="U21" s="190">
        <f t="shared" si="6"/>
        <v>1.0127118644067796</v>
      </c>
    </row>
    <row r="22" spans="1:21" ht="12.75">
      <c r="A22" s="38" t="s">
        <v>16</v>
      </c>
      <c r="B22" s="39" t="s">
        <v>17</v>
      </c>
      <c r="C22" s="41">
        <v>683</v>
      </c>
      <c r="D22" s="41">
        <v>740.829</v>
      </c>
      <c r="E22" s="152">
        <v>694.675</v>
      </c>
      <c r="F22" s="145">
        <v>632</v>
      </c>
      <c r="G22" s="165">
        <v>674</v>
      </c>
      <c r="H22" s="42">
        <f t="shared" si="4"/>
        <v>683</v>
      </c>
      <c r="I22" s="43"/>
      <c r="J22" s="44">
        <v>580</v>
      </c>
      <c r="K22" s="125"/>
      <c r="L22" s="44"/>
      <c r="M22" s="125"/>
      <c r="N22" s="44">
        <v>62</v>
      </c>
      <c r="O22" s="125"/>
      <c r="P22" s="44">
        <v>41</v>
      </c>
      <c r="Q22" s="125"/>
      <c r="R22" s="44"/>
      <c r="S22" s="125"/>
      <c r="T22" s="45">
        <f t="shared" si="5"/>
        <v>0</v>
      </c>
      <c r="U22" s="190">
        <f t="shared" si="6"/>
        <v>1.013353115727003</v>
      </c>
    </row>
    <row r="23" spans="1:21" ht="12.75">
      <c r="A23" s="38" t="s">
        <v>18</v>
      </c>
      <c r="B23" s="39" t="s">
        <v>19</v>
      </c>
      <c r="C23" s="41">
        <v>12</v>
      </c>
      <c r="D23" s="41">
        <v>12.296000000000001</v>
      </c>
      <c r="E23" s="152">
        <v>13</v>
      </c>
      <c r="F23" s="145">
        <v>12</v>
      </c>
      <c r="G23" s="165">
        <v>11</v>
      </c>
      <c r="H23" s="42">
        <f t="shared" si="4"/>
        <v>11</v>
      </c>
      <c r="I23" s="43"/>
      <c r="J23" s="44">
        <v>9</v>
      </c>
      <c r="K23" s="125"/>
      <c r="L23" s="44"/>
      <c r="M23" s="125"/>
      <c r="N23" s="44">
        <v>1</v>
      </c>
      <c r="O23" s="125"/>
      <c r="P23" s="44">
        <v>1</v>
      </c>
      <c r="Q23" s="125"/>
      <c r="R23" s="44"/>
      <c r="S23" s="125"/>
      <c r="T23" s="45">
        <f t="shared" si="5"/>
        <v>0</v>
      </c>
      <c r="U23" s="190">
        <f t="shared" si="6"/>
        <v>1</v>
      </c>
    </row>
    <row r="24" spans="1:21" ht="12.75">
      <c r="A24" s="38" t="s">
        <v>20</v>
      </c>
      <c r="B24" s="39" t="s">
        <v>21</v>
      </c>
      <c r="C24" s="41">
        <v>52</v>
      </c>
      <c r="D24" s="41">
        <v>49.418</v>
      </c>
      <c r="E24" s="152">
        <v>56</v>
      </c>
      <c r="F24" s="145">
        <v>54</v>
      </c>
      <c r="G24" s="165">
        <v>50</v>
      </c>
      <c r="H24" s="42">
        <f t="shared" si="4"/>
        <v>50</v>
      </c>
      <c r="I24" s="43"/>
      <c r="J24" s="44">
        <v>47</v>
      </c>
      <c r="K24" s="125"/>
      <c r="L24" s="44"/>
      <c r="M24" s="125"/>
      <c r="N24" s="44"/>
      <c r="O24" s="125"/>
      <c r="P24" s="44">
        <v>3</v>
      </c>
      <c r="Q24" s="125"/>
      <c r="R24" s="44"/>
      <c r="S24" s="125"/>
      <c r="T24" s="45">
        <f t="shared" si="5"/>
        <v>0</v>
      </c>
      <c r="U24" s="190">
        <f t="shared" si="6"/>
        <v>1</v>
      </c>
    </row>
    <row r="25" spans="1:21" ht="12.75">
      <c r="A25" s="38" t="s">
        <v>22</v>
      </c>
      <c r="B25" s="39" t="s">
        <v>23</v>
      </c>
      <c r="C25" s="41">
        <v>76</v>
      </c>
      <c r="D25" s="41">
        <v>78.96300000000001</v>
      </c>
      <c r="E25" s="152">
        <v>77</v>
      </c>
      <c r="F25" s="145">
        <v>63</v>
      </c>
      <c r="G25" s="165">
        <v>66</v>
      </c>
      <c r="H25" s="42">
        <f t="shared" si="4"/>
        <v>66</v>
      </c>
      <c r="I25" s="43"/>
      <c r="J25" s="44">
        <v>60</v>
      </c>
      <c r="K25" s="125"/>
      <c r="L25" s="44"/>
      <c r="M25" s="125"/>
      <c r="N25" s="44"/>
      <c r="O25" s="125"/>
      <c r="P25" s="44">
        <v>6</v>
      </c>
      <c r="Q25" s="125"/>
      <c r="R25" s="44"/>
      <c r="S25" s="125"/>
      <c r="T25" s="45">
        <f t="shared" si="5"/>
        <v>0</v>
      </c>
      <c r="U25" s="190">
        <f t="shared" si="6"/>
        <v>1</v>
      </c>
    </row>
    <row r="26" spans="1:21" ht="12.75">
      <c r="A26" s="31"/>
      <c r="B26" s="32" t="s">
        <v>24</v>
      </c>
      <c r="C26" s="34">
        <v>4032</v>
      </c>
      <c r="D26" s="34">
        <v>4398.232</v>
      </c>
      <c r="E26" s="151">
        <v>2646.367</v>
      </c>
      <c r="F26" s="144">
        <v>2836</v>
      </c>
      <c r="G26" s="164">
        <v>2558</v>
      </c>
      <c r="H26" s="35">
        <f aca="true" t="shared" si="7" ref="H26:S26">SUM(H27:H39)</f>
        <v>2750</v>
      </c>
      <c r="I26" s="36">
        <f>SUM(I27:I39)</f>
        <v>0</v>
      </c>
      <c r="J26" s="173">
        <f t="shared" si="7"/>
        <v>2750</v>
      </c>
      <c r="K26" s="174">
        <f t="shared" si="7"/>
        <v>0</v>
      </c>
      <c r="L26" s="173">
        <f t="shared" si="7"/>
        <v>0</v>
      </c>
      <c r="M26" s="174">
        <f t="shared" si="7"/>
        <v>0</v>
      </c>
      <c r="N26" s="173">
        <f t="shared" si="7"/>
        <v>0</v>
      </c>
      <c r="O26" s="174">
        <f t="shared" si="7"/>
        <v>0</v>
      </c>
      <c r="P26" s="173">
        <f t="shared" si="7"/>
        <v>0</v>
      </c>
      <c r="Q26" s="174">
        <f t="shared" si="7"/>
        <v>0</v>
      </c>
      <c r="R26" s="173">
        <f t="shared" si="7"/>
        <v>0</v>
      </c>
      <c r="S26" s="124">
        <f t="shared" si="7"/>
        <v>0</v>
      </c>
      <c r="T26" s="37"/>
      <c r="U26" s="185">
        <f>H26/G26</f>
        <v>1.075058639562158</v>
      </c>
    </row>
    <row r="27" spans="1:21" ht="12.75">
      <c r="A27" s="38">
        <v>51841</v>
      </c>
      <c r="B27" s="39" t="s">
        <v>25</v>
      </c>
      <c r="C27" s="41">
        <v>180</v>
      </c>
      <c r="D27" s="41">
        <v>237.476</v>
      </c>
      <c r="E27" s="152">
        <v>64.8</v>
      </c>
      <c r="F27" s="145">
        <v>100</v>
      </c>
      <c r="G27" s="165">
        <v>110</v>
      </c>
      <c r="H27" s="42">
        <f aca="true" t="shared" si="8" ref="H27:H39">J27+L27+N27+P27+R27</f>
        <v>100</v>
      </c>
      <c r="I27" s="43"/>
      <c r="J27" s="44">
        <v>100</v>
      </c>
      <c r="K27" s="125"/>
      <c r="L27" s="44"/>
      <c r="M27" s="125"/>
      <c r="N27" s="44"/>
      <c r="O27" s="125"/>
      <c r="P27" s="44"/>
      <c r="Q27" s="125"/>
      <c r="R27" s="44"/>
      <c r="S27" s="125"/>
      <c r="T27" s="45">
        <f aca="true" t="shared" si="9" ref="T27:T39">((I27-M27)/1000)/H27</f>
        <v>0</v>
      </c>
      <c r="U27" s="190">
        <f t="shared" si="6"/>
        <v>0.9090909090909091</v>
      </c>
    </row>
    <row r="28" spans="1:21" ht="12.75">
      <c r="A28" s="38"/>
      <c r="B28" s="39" t="s">
        <v>26</v>
      </c>
      <c r="C28" s="41">
        <v>0</v>
      </c>
      <c r="D28" s="41">
        <v>0</v>
      </c>
      <c r="E28" s="152">
        <v>0</v>
      </c>
      <c r="F28" s="145">
        <v>0</v>
      </c>
      <c r="G28" s="165">
        <v>0</v>
      </c>
      <c r="H28" s="42">
        <f t="shared" si="8"/>
        <v>0</v>
      </c>
      <c r="I28" s="43"/>
      <c r="J28" s="181"/>
      <c r="K28" s="125"/>
      <c r="L28" s="44"/>
      <c r="M28" s="125"/>
      <c r="N28" s="44"/>
      <c r="O28" s="125"/>
      <c r="P28" s="44"/>
      <c r="Q28" s="125"/>
      <c r="R28" s="44"/>
      <c r="S28" s="125"/>
      <c r="T28" s="45" t="e">
        <f t="shared" si="9"/>
        <v>#DIV/0!</v>
      </c>
      <c r="U28" s="190" t="e">
        <f t="shared" si="6"/>
        <v>#DIV/0!</v>
      </c>
    </row>
    <row r="29" spans="1:21" ht="12.75">
      <c r="A29" s="38">
        <v>51840</v>
      </c>
      <c r="B29" s="39" t="s">
        <v>27</v>
      </c>
      <c r="C29" s="41">
        <v>2918</v>
      </c>
      <c r="D29" s="41">
        <v>3042.754</v>
      </c>
      <c r="E29" s="152">
        <v>1787.375</v>
      </c>
      <c r="F29" s="145">
        <v>2132</v>
      </c>
      <c r="G29" s="165">
        <v>1773</v>
      </c>
      <c r="H29" s="42">
        <f t="shared" si="8"/>
        <v>1930</v>
      </c>
      <c r="I29" s="43"/>
      <c r="J29" s="44">
        <v>1930</v>
      </c>
      <c r="K29" s="125"/>
      <c r="L29" s="44"/>
      <c r="M29" s="125"/>
      <c r="N29" s="44"/>
      <c r="O29" s="125"/>
      <c r="P29" s="44"/>
      <c r="Q29" s="125"/>
      <c r="R29" s="44"/>
      <c r="S29" s="125"/>
      <c r="T29" s="45">
        <f t="shared" si="9"/>
        <v>0</v>
      </c>
      <c r="U29" s="190">
        <f t="shared" si="6"/>
        <v>1.0885504794134235</v>
      </c>
    </row>
    <row r="30" spans="1:21" ht="12.75">
      <c r="A30" s="38">
        <v>51842</v>
      </c>
      <c r="B30" s="39" t="s">
        <v>28</v>
      </c>
      <c r="C30" s="41">
        <v>307</v>
      </c>
      <c r="D30" s="41">
        <v>399.807</v>
      </c>
      <c r="E30" s="152">
        <v>365.25</v>
      </c>
      <c r="F30" s="145">
        <v>318</v>
      </c>
      <c r="G30" s="165">
        <v>457</v>
      </c>
      <c r="H30" s="42">
        <f t="shared" si="8"/>
        <v>450</v>
      </c>
      <c r="I30" s="43"/>
      <c r="J30" s="44">
        <v>450</v>
      </c>
      <c r="K30" s="125"/>
      <c r="L30" s="44"/>
      <c r="M30" s="125"/>
      <c r="N30" s="44"/>
      <c r="O30" s="125"/>
      <c r="P30" s="44"/>
      <c r="Q30" s="125"/>
      <c r="R30" s="44"/>
      <c r="S30" s="125"/>
      <c r="T30" s="45">
        <f t="shared" si="9"/>
        <v>0</v>
      </c>
      <c r="U30" s="190">
        <f t="shared" si="6"/>
        <v>0.9846827133479212</v>
      </c>
    </row>
    <row r="31" spans="1:21" ht="12.75">
      <c r="A31" s="38">
        <v>51822</v>
      </c>
      <c r="B31" s="39" t="s">
        <v>29</v>
      </c>
      <c r="C31" s="41">
        <v>2</v>
      </c>
      <c r="D31" s="41">
        <v>8.524999999999999</v>
      </c>
      <c r="E31" s="152">
        <v>2</v>
      </c>
      <c r="F31" s="145">
        <v>1</v>
      </c>
      <c r="G31" s="165">
        <v>8</v>
      </c>
      <c r="H31" s="42">
        <f t="shared" si="8"/>
        <v>5</v>
      </c>
      <c r="I31" s="43"/>
      <c r="J31" s="44">
        <v>5</v>
      </c>
      <c r="K31" s="125"/>
      <c r="L31" s="44"/>
      <c r="M31" s="125"/>
      <c r="N31" s="44"/>
      <c r="O31" s="125"/>
      <c r="P31" s="44"/>
      <c r="Q31" s="125"/>
      <c r="R31" s="44"/>
      <c r="S31" s="125"/>
      <c r="T31" s="45">
        <f t="shared" si="9"/>
        <v>0</v>
      </c>
      <c r="U31" s="190">
        <f t="shared" si="6"/>
        <v>0.625</v>
      </c>
    </row>
    <row r="32" spans="1:21" ht="12.75">
      <c r="A32" s="38">
        <v>51843</v>
      </c>
      <c r="B32" s="39" t="s">
        <v>30</v>
      </c>
      <c r="C32" s="41">
        <v>6</v>
      </c>
      <c r="D32" s="41">
        <v>0.977</v>
      </c>
      <c r="E32" s="152">
        <v>0</v>
      </c>
      <c r="F32" s="145">
        <v>0</v>
      </c>
      <c r="G32" s="165">
        <v>5</v>
      </c>
      <c r="H32" s="42">
        <f t="shared" si="8"/>
        <v>5</v>
      </c>
      <c r="I32" s="43"/>
      <c r="J32" s="44">
        <v>5</v>
      </c>
      <c r="K32" s="125"/>
      <c r="L32" s="44"/>
      <c r="M32" s="125"/>
      <c r="N32" s="44"/>
      <c r="O32" s="125"/>
      <c r="P32" s="44"/>
      <c r="Q32" s="125"/>
      <c r="R32" s="44"/>
      <c r="S32" s="125"/>
      <c r="T32" s="45">
        <f t="shared" si="9"/>
        <v>0</v>
      </c>
      <c r="U32" s="190">
        <f t="shared" si="6"/>
        <v>1</v>
      </c>
    </row>
    <row r="33" spans="1:21" ht="12.75">
      <c r="A33" s="38">
        <v>51301</v>
      </c>
      <c r="B33" s="39" t="s">
        <v>31</v>
      </c>
      <c r="C33" s="41">
        <v>29</v>
      </c>
      <c r="D33" s="41">
        <v>25.962</v>
      </c>
      <c r="E33" s="152">
        <v>12.051</v>
      </c>
      <c r="F33" s="145">
        <v>11</v>
      </c>
      <c r="G33" s="165">
        <v>0</v>
      </c>
      <c r="H33" s="42">
        <f t="shared" si="8"/>
        <v>0</v>
      </c>
      <c r="I33" s="43"/>
      <c r="J33" s="44">
        <v>0</v>
      </c>
      <c r="K33" s="125"/>
      <c r="L33" s="44"/>
      <c r="M33" s="125"/>
      <c r="N33" s="44"/>
      <c r="O33" s="125"/>
      <c r="P33" s="44"/>
      <c r="Q33" s="125"/>
      <c r="R33" s="44"/>
      <c r="S33" s="125"/>
      <c r="T33" s="45" t="e">
        <f t="shared" si="9"/>
        <v>#DIV/0!</v>
      </c>
      <c r="U33" s="190" t="e">
        <f t="shared" si="6"/>
        <v>#DIV/0!</v>
      </c>
    </row>
    <row r="34" spans="1:21" ht="12.75">
      <c r="A34" s="38">
        <v>51846</v>
      </c>
      <c r="B34" s="39" t="s">
        <v>32</v>
      </c>
      <c r="C34" s="41">
        <v>354</v>
      </c>
      <c r="D34" s="41">
        <v>425.28200000000004</v>
      </c>
      <c r="E34" s="152">
        <v>14.5</v>
      </c>
      <c r="F34" s="145">
        <v>25</v>
      </c>
      <c r="G34" s="165">
        <v>10</v>
      </c>
      <c r="H34" s="42">
        <f t="shared" si="8"/>
        <v>25</v>
      </c>
      <c r="I34" s="43"/>
      <c r="J34" s="44">
        <v>25</v>
      </c>
      <c r="K34" s="125"/>
      <c r="L34" s="44"/>
      <c r="M34" s="125"/>
      <c r="N34" s="44"/>
      <c r="O34" s="125"/>
      <c r="P34" s="44"/>
      <c r="Q34" s="125"/>
      <c r="R34" s="44"/>
      <c r="S34" s="125"/>
      <c r="T34" s="45">
        <f t="shared" si="9"/>
        <v>0</v>
      </c>
      <c r="U34" s="190">
        <f t="shared" si="6"/>
        <v>2.5</v>
      </c>
    </row>
    <row r="35" spans="1:21" ht="12.75">
      <c r="A35" s="38">
        <v>51845</v>
      </c>
      <c r="B35" s="39" t="s">
        <v>33</v>
      </c>
      <c r="C35" s="41">
        <v>7</v>
      </c>
      <c r="D35" s="41">
        <v>5.2</v>
      </c>
      <c r="E35" s="152">
        <v>9</v>
      </c>
      <c r="F35" s="145">
        <v>6</v>
      </c>
      <c r="G35" s="165">
        <v>5</v>
      </c>
      <c r="H35" s="42">
        <f t="shared" si="8"/>
        <v>5</v>
      </c>
      <c r="I35" s="43"/>
      <c r="J35" s="44">
        <v>5</v>
      </c>
      <c r="K35" s="125"/>
      <c r="L35" s="44"/>
      <c r="M35" s="125"/>
      <c r="N35" s="44"/>
      <c r="O35" s="125"/>
      <c r="P35" s="44"/>
      <c r="Q35" s="125"/>
      <c r="R35" s="44"/>
      <c r="S35" s="125"/>
      <c r="T35" s="45">
        <f t="shared" si="9"/>
        <v>0</v>
      </c>
      <c r="U35" s="190">
        <f t="shared" si="6"/>
        <v>1</v>
      </c>
    </row>
    <row r="36" spans="1:21" ht="12.75">
      <c r="A36" s="38">
        <v>54921</v>
      </c>
      <c r="B36" s="39" t="s">
        <v>34</v>
      </c>
      <c r="C36" s="41">
        <v>202</v>
      </c>
      <c r="D36" s="41">
        <v>252.249</v>
      </c>
      <c r="E36" s="152">
        <v>177.391</v>
      </c>
      <c r="F36" s="145">
        <v>237</v>
      </c>
      <c r="G36" s="165">
        <v>190</v>
      </c>
      <c r="H36" s="42">
        <f t="shared" si="8"/>
        <v>230</v>
      </c>
      <c r="I36" s="43"/>
      <c r="J36" s="44">
        <v>230</v>
      </c>
      <c r="K36" s="125"/>
      <c r="L36" s="44"/>
      <c r="M36" s="125"/>
      <c r="N36" s="44"/>
      <c r="O36" s="125"/>
      <c r="P36" s="44"/>
      <c r="Q36" s="125"/>
      <c r="R36" s="44"/>
      <c r="S36" s="125"/>
      <c r="T36" s="45">
        <f t="shared" si="9"/>
        <v>0</v>
      </c>
      <c r="U36" s="190">
        <f t="shared" si="6"/>
        <v>1.2105263157894737</v>
      </c>
    </row>
    <row r="37" spans="1:21" ht="12.75">
      <c r="A37" s="38">
        <v>54921</v>
      </c>
      <c r="B37" s="39" t="s">
        <v>35</v>
      </c>
      <c r="C37" s="41">
        <v>0</v>
      </c>
      <c r="D37" s="41">
        <v>0</v>
      </c>
      <c r="E37" s="152">
        <v>0</v>
      </c>
      <c r="F37" s="145">
        <v>0</v>
      </c>
      <c r="G37" s="165">
        <v>0</v>
      </c>
      <c r="H37" s="42">
        <f t="shared" si="8"/>
        <v>0</v>
      </c>
      <c r="I37" s="43"/>
      <c r="J37" s="44">
        <v>0</v>
      </c>
      <c r="K37" s="125"/>
      <c r="L37" s="44"/>
      <c r="M37" s="125"/>
      <c r="N37" s="44"/>
      <c r="O37" s="125"/>
      <c r="P37" s="44"/>
      <c r="Q37" s="125"/>
      <c r="R37" s="44"/>
      <c r="S37" s="125"/>
      <c r="T37" s="45" t="e">
        <f t="shared" si="9"/>
        <v>#DIV/0!</v>
      </c>
      <c r="U37" s="190" t="e">
        <f t="shared" si="6"/>
        <v>#DIV/0!</v>
      </c>
    </row>
    <row r="38" spans="1:21" ht="12.75">
      <c r="A38" s="38">
        <v>51859</v>
      </c>
      <c r="B38" s="39" t="s">
        <v>36</v>
      </c>
      <c r="C38" s="41">
        <v>27</v>
      </c>
      <c r="D38" s="41">
        <v>0</v>
      </c>
      <c r="E38" s="152">
        <v>0</v>
      </c>
      <c r="F38" s="145">
        <v>0</v>
      </c>
      <c r="G38" s="165">
        <v>0</v>
      </c>
      <c r="H38" s="42">
        <f t="shared" si="8"/>
        <v>0</v>
      </c>
      <c r="I38" s="43"/>
      <c r="J38" s="44">
        <v>0</v>
      </c>
      <c r="K38" s="125"/>
      <c r="L38" s="44"/>
      <c r="M38" s="125"/>
      <c r="N38" s="44"/>
      <c r="O38" s="125"/>
      <c r="P38" s="44"/>
      <c r="Q38" s="125"/>
      <c r="R38" s="44"/>
      <c r="S38" s="125"/>
      <c r="T38" s="45" t="e">
        <f t="shared" si="9"/>
        <v>#DIV/0!</v>
      </c>
      <c r="U38" s="190" t="e">
        <f t="shared" si="6"/>
        <v>#DIV/0!</v>
      </c>
    </row>
    <row r="39" spans="1:21" ht="12.75">
      <c r="A39" s="46">
        <v>51870</v>
      </c>
      <c r="B39" s="39" t="s">
        <v>226</v>
      </c>
      <c r="C39" s="41">
        <v>0</v>
      </c>
      <c r="D39" s="41">
        <v>0</v>
      </c>
      <c r="E39" s="152">
        <v>214</v>
      </c>
      <c r="F39" s="145">
        <v>6</v>
      </c>
      <c r="G39" s="165">
        <v>0</v>
      </c>
      <c r="H39" s="42">
        <f t="shared" si="8"/>
        <v>0</v>
      </c>
      <c r="I39" s="43"/>
      <c r="J39" s="44">
        <v>0</v>
      </c>
      <c r="K39" s="125"/>
      <c r="L39" s="44"/>
      <c r="M39" s="125"/>
      <c r="N39" s="44"/>
      <c r="O39" s="125"/>
      <c r="P39" s="44"/>
      <c r="Q39" s="125"/>
      <c r="R39" s="44"/>
      <c r="S39" s="125"/>
      <c r="T39" s="45" t="e">
        <f t="shared" si="9"/>
        <v>#DIV/0!</v>
      </c>
      <c r="U39" s="190" t="e">
        <f t="shared" si="6"/>
        <v>#DIV/0!</v>
      </c>
    </row>
    <row r="40" spans="1:21" ht="12.75">
      <c r="A40" s="31"/>
      <c r="B40" s="32" t="s">
        <v>37</v>
      </c>
      <c r="C40" s="34">
        <v>394</v>
      </c>
      <c r="D40" s="34">
        <v>350.389</v>
      </c>
      <c r="E40" s="151">
        <v>268.633</v>
      </c>
      <c r="F40" s="144">
        <v>238</v>
      </c>
      <c r="G40" s="164">
        <v>237</v>
      </c>
      <c r="H40" s="35">
        <f aca="true" t="shared" si="10" ref="H40:S40">SUM(H41:H48)</f>
        <v>234</v>
      </c>
      <c r="I40" s="36">
        <f>SUM(I41:I48)</f>
        <v>0</v>
      </c>
      <c r="J40" s="173">
        <f t="shared" si="10"/>
        <v>234</v>
      </c>
      <c r="K40" s="174">
        <f t="shared" si="10"/>
        <v>0</v>
      </c>
      <c r="L40" s="173">
        <f t="shared" si="10"/>
        <v>0</v>
      </c>
      <c r="M40" s="174">
        <f t="shared" si="10"/>
        <v>0</v>
      </c>
      <c r="N40" s="173">
        <f t="shared" si="10"/>
        <v>0</v>
      </c>
      <c r="O40" s="174">
        <f t="shared" si="10"/>
        <v>0</v>
      </c>
      <c r="P40" s="173">
        <f t="shared" si="10"/>
        <v>0</v>
      </c>
      <c r="Q40" s="174">
        <f t="shared" si="10"/>
        <v>0</v>
      </c>
      <c r="R40" s="173">
        <f t="shared" si="10"/>
        <v>0</v>
      </c>
      <c r="S40" s="124">
        <f t="shared" si="10"/>
        <v>0</v>
      </c>
      <c r="T40" s="37"/>
      <c r="U40" s="185">
        <f>H40/G40</f>
        <v>0.9873417721518988</v>
      </c>
    </row>
    <row r="41" spans="1:21" ht="12.75">
      <c r="A41" s="38">
        <v>51809</v>
      </c>
      <c r="B41" s="39" t="s">
        <v>38</v>
      </c>
      <c r="C41" s="41">
        <v>49</v>
      </c>
      <c r="D41" s="41">
        <v>25.2</v>
      </c>
      <c r="E41" s="152">
        <v>25</v>
      </c>
      <c r="F41" s="145">
        <v>51</v>
      </c>
      <c r="G41" s="165">
        <v>28</v>
      </c>
      <c r="H41" s="42">
        <f aca="true" t="shared" si="11" ref="H41:H48">J41+L41+N41+P41+R41</f>
        <v>26</v>
      </c>
      <c r="I41" s="43"/>
      <c r="J41" s="44">
        <v>26</v>
      </c>
      <c r="K41" s="125"/>
      <c r="L41" s="44"/>
      <c r="M41" s="125"/>
      <c r="N41" s="44"/>
      <c r="O41" s="125"/>
      <c r="P41" s="44"/>
      <c r="Q41" s="125"/>
      <c r="R41" s="44"/>
      <c r="S41" s="125"/>
      <c r="T41" s="45">
        <f aca="true" t="shared" si="12" ref="T41:T48">((I41-M41)/1000)/H41</f>
        <v>0</v>
      </c>
      <c r="U41" s="190">
        <f t="shared" si="6"/>
        <v>0.9285714285714286</v>
      </c>
    </row>
    <row r="42" spans="1:21" ht="12.75">
      <c r="A42" s="38">
        <v>51855</v>
      </c>
      <c r="B42" s="39" t="s">
        <v>39</v>
      </c>
      <c r="C42" s="41">
        <v>41</v>
      </c>
      <c r="D42" s="41">
        <v>45.3</v>
      </c>
      <c r="E42" s="152">
        <v>37</v>
      </c>
      <c r="F42" s="145">
        <v>0</v>
      </c>
      <c r="G42" s="165">
        <v>30</v>
      </c>
      <c r="H42" s="42">
        <f t="shared" si="11"/>
        <v>30</v>
      </c>
      <c r="I42" s="43"/>
      <c r="J42" s="44">
        <v>30</v>
      </c>
      <c r="K42" s="125"/>
      <c r="L42" s="44"/>
      <c r="M42" s="125"/>
      <c r="N42" s="44"/>
      <c r="O42" s="125"/>
      <c r="P42" s="44"/>
      <c r="Q42" s="125"/>
      <c r="R42" s="44"/>
      <c r="S42" s="125"/>
      <c r="T42" s="45">
        <f t="shared" si="12"/>
        <v>0</v>
      </c>
      <c r="U42" s="190">
        <f t="shared" si="6"/>
        <v>1</v>
      </c>
    </row>
    <row r="43" spans="1:21" ht="12.75">
      <c r="A43" s="38">
        <v>50104</v>
      </c>
      <c r="B43" s="39" t="s">
        <v>40</v>
      </c>
      <c r="C43" s="41">
        <v>91</v>
      </c>
      <c r="D43" s="41">
        <v>89.30799999999999</v>
      </c>
      <c r="E43" s="152">
        <v>50.397999999999996</v>
      </c>
      <c r="F43" s="145">
        <v>67</v>
      </c>
      <c r="G43" s="165">
        <v>55</v>
      </c>
      <c r="H43" s="42">
        <f t="shared" si="11"/>
        <v>32</v>
      </c>
      <c r="I43" s="43"/>
      <c r="J43" s="44">
        <v>32</v>
      </c>
      <c r="K43" s="125"/>
      <c r="L43" s="44"/>
      <c r="M43" s="125"/>
      <c r="N43" s="44"/>
      <c r="O43" s="125"/>
      <c r="P43" s="44"/>
      <c r="Q43" s="125"/>
      <c r="R43" s="44"/>
      <c r="S43" s="125"/>
      <c r="T43" s="45">
        <f t="shared" si="12"/>
        <v>0</v>
      </c>
      <c r="U43" s="190">
        <f t="shared" si="6"/>
        <v>0.5818181818181818</v>
      </c>
    </row>
    <row r="44" spans="1:21" ht="12.75">
      <c r="A44" s="38">
        <v>51807</v>
      </c>
      <c r="B44" s="39" t="s">
        <v>41</v>
      </c>
      <c r="C44" s="41">
        <v>90</v>
      </c>
      <c r="D44" s="41">
        <v>105.711</v>
      </c>
      <c r="E44" s="152">
        <v>79.235</v>
      </c>
      <c r="F44" s="145">
        <v>92</v>
      </c>
      <c r="G44" s="165">
        <v>95</v>
      </c>
      <c r="H44" s="42">
        <f t="shared" si="11"/>
        <v>122</v>
      </c>
      <c r="I44" s="43"/>
      <c r="J44" s="44">
        <v>122</v>
      </c>
      <c r="K44" s="125"/>
      <c r="L44" s="44"/>
      <c r="M44" s="125"/>
      <c r="N44" s="44"/>
      <c r="O44" s="125"/>
      <c r="P44" s="44"/>
      <c r="Q44" s="125"/>
      <c r="R44" s="44"/>
      <c r="S44" s="125"/>
      <c r="T44" s="45">
        <f t="shared" si="12"/>
        <v>0</v>
      </c>
      <c r="U44" s="190">
        <f t="shared" si="6"/>
        <v>1.2842105263157895</v>
      </c>
    </row>
    <row r="45" spans="1:21" ht="12.75">
      <c r="A45" s="38">
        <v>51830</v>
      </c>
      <c r="B45" s="39" t="s">
        <v>42</v>
      </c>
      <c r="C45" s="41">
        <v>109</v>
      </c>
      <c r="D45" s="41">
        <v>59.870000000000005</v>
      </c>
      <c r="E45" s="152">
        <v>67</v>
      </c>
      <c r="F45" s="145">
        <v>20</v>
      </c>
      <c r="G45" s="165">
        <v>25</v>
      </c>
      <c r="H45" s="42">
        <f t="shared" si="11"/>
        <v>20</v>
      </c>
      <c r="I45" s="43"/>
      <c r="J45" s="44">
        <v>20</v>
      </c>
      <c r="K45" s="125"/>
      <c r="L45" s="44"/>
      <c r="M45" s="125"/>
      <c r="N45" s="44"/>
      <c r="O45" s="125"/>
      <c r="P45" s="44"/>
      <c r="Q45" s="125"/>
      <c r="R45" s="44"/>
      <c r="S45" s="125"/>
      <c r="T45" s="45">
        <f t="shared" si="12"/>
        <v>0</v>
      </c>
      <c r="U45" s="190">
        <f t="shared" si="6"/>
        <v>0.8</v>
      </c>
    </row>
    <row r="46" spans="1:21" ht="12.75">
      <c r="A46" s="38">
        <v>51854</v>
      </c>
      <c r="B46" s="39" t="s">
        <v>43</v>
      </c>
      <c r="C46" s="41">
        <v>0</v>
      </c>
      <c r="D46" s="41">
        <v>0</v>
      </c>
      <c r="E46" s="152">
        <v>0</v>
      </c>
      <c r="F46" s="145">
        <v>0</v>
      </c>
      <c r="G46" s="165">
        <v>0</v>
      </c>
      <c r="H46" s="42">
        <f t="shared" si="11"/>
        <v>0</v>
      </c>
      <c r="I46" s="43"/>
      <c r="J46" s="44">
        <v>0</v>
      </c>
      <c r="K46" s="125"/>
      <c r="L46" s="44"/>
      <c r="M46" s="125"/>
      <c r="N46" s="44"/>
      <c r="O46" s="125"/>
      <c r="P46" s="44"/>
      <c r="Q46" s="125"/>
      <c r="R46" s="44"/>
      <c r="S46" s="125"/>
      <c r="T46" s="45" t="e">
        <f t="shared" si="12"/>
        <v>#DIV/0!</v>
      </c>
      <c r="U46" s="190" t="e">
        <f t="shared" si="6"/>
        <v>#DIV/0!</v>
      </c>
    </row>
    <row r="47" spans="1:21" ht="12.75">
      <c r="A47" s="38">
        <v>51832</v>
      </c>
      <c r="B47" s="39" t="s">
        <v>44</v>
      </c>
      <c r="C47" s="41">
        <v>0</v>
      </c>
      <c r="D47" s="41">
        <v>25</v>
      </c>
      <c r="E47" s="152">
        <v>0</v>
      </c>
      <c r="F47" s="145">
        <v>0</v>
      </c>
      <c r="G47" s="165">
        <v>0</v>
      </c>
      <c r="H47" s="42">
        <f t="shared" si="11"/>
        <v>0</v>
      </c>
      <c r="I47" s="43"/>
      <c r="J47" s="44">
        <v>0</v>
      </c>
      <c r="K47" s="125"/>
      <c r="L47" s="44"/>
      <c r="M47" s="125"/>
      <c r="N47" s="44"/>
      <c r="O47" s="125"/>
      <c r="P47" s="44"/>
      <c r="Q47" s="125"/>
      <c r="R47" s="44"/>
      <c r="S47" s="125"/>
      <c r="T47" s="45" t="e">
        <f t="shared" si="12"/>
        <v>#DIV/0!</v>
      </c>
      <c r="U47" s="190" t="e">
        <f t="shared" si="6"/>
        <v>#DIV/0!</v>
      </c>
    </row>
    <row r="48" spans="1:21" ht="12.75">
      <c r="A48" s="38">
        <v>51808</v>
      </c>
      <c r="B48" s="39" t="s">
        <v>45</v>
      </c>
      <c r="C48" s="41">
        <v>14</v>
      </c>
      <c r="D48" s="41">
        <v>0</v>
      </c>
      <c r="E48" s="152">
        <v>10</v>
      </c>
      <c r="F48" s="145">
        <v>8</v>
      </c>
      <c r="G48" s="165">
        <v>4</v>
      </c>
      <c r="H48" s="42">
        <f t="shared" si="11"/>
        <v>4</v>
      </c>
      <c r="I48" s="43"/>
      <c r="J48" s="44">
        <v>4</v>
      </c>
      <c r="K48" s="125"/>
      <c r="L48" s="44"/>
      <c r="M48" s="125"/>
      <c r="N48" s="44"/>
      <c r="O48" s="125"/>
      <c r="P48" s="44"/>
      <c r="Q48" s="125"/>
      <c r="R48" s="44"/>
      <c r="S48" s="125"/>
      <c r="T48" s="45">
        <f t="shared" si="12"/>
        <v>0</v>
      </c>
      <c r="U48" s="190">
        <f t="shared" si="6"/>
        <v>1</v>
      </c>
    </row>
    <row r="49" spans="1:21" ht="12.75">
      <c r="A49" s="31"/>
      <c r="B49" s="32" t="s">
        <v>46</v>
      </c>
      <c r="C49" s="34">
        <v>985</v>
      </c>
      <c r="D49" s="34">
        <v>1026.7079999999999</v>
      </c>
      <c r="E49" s="151">
        <v>924</v>
      </c>
      <c r="F49" s="144">
        <v>906</v>
      </c>
      <c r="G49" s="164">
        <v>1071</v>
      </c>
      <c r="H49" s="35">
        <f aca="true" t="shared" si="13" ref="H49:S49">SUM(H50:H54)</f>
        <v>992</v>
      </c>
      <c r="I49" s="36">
        <f>SUM(I50:I54)</f>
        <v>0</v>
      </c>
      <c r="J49" s="173">
        <f t="shared" si="13"/>
        <v>606</v>
      </c>
      <c r="K49" s="174">
        <f t="shared" si="13"/>
        <v>0</v>
      </c>
      <c r="L49" s="173">
        <f t="shared" si="13"/>
        <v>0</v>
      </c>
      <c r="M49" s="174">
        <f t="shared" si="13"/>
        <v>0</v>
      </c>
      <c r="N49" s="173">
        <f t="shared" si="13"/>
        <v>205</v>
      </c>
      <c r="O49" s="174">
        <f t="shared" si="13"/>
        <v>0</v>
      </c>
      <c r="P49" s="173">
        <f t="shared" si="13"/>
        <v>181</v>
      </c>
      <c r="Q49" s="182">
        <f t="shared" si="13"/>
        <v>0</v>
      </c>
      <c r="R49" s="173">
        <f t="shared" si="13"/>
        <v>0</v>
      </c>
      <c r="S49" s="124">
        <f t="shared" si="13"/>
        <v>0</v>
      </c>
      <c r="T49" s="37"/>
      <c r="U49" s="185">
        <f>H49/G49</f>
        <v>0.9262371615312792</v>
      </c>
    </row>
    <row r="50" spans="1:21" ht="12.75">
      <c r="A50" s="38" t="s">
        <v>47</v>
      </c>
      <c r="B50" s="39" t="s">
        <v>48</v>
      </c>
      <c r="C50" s="41">
        <v>46</v>
      </c>
      <c r="D50" s="41">
        <v>64</v>
      </c>
      <c r="E50" s="152">
        <v>37</v>
      </c>
      <c r="F50" s="145">
        <v>47</v>
      </c>
      <c r="G50" s="165">
        <f>38+6</f>
        <v>44</v>
      </c>
      <c r="H50" s="42">
        <f>J50+L50+N50+P50+R50</f>
        <v>47</v>
      </c>
      <c r="I50" s="43"/>
      <c r="J50" s="44">
        <v>27</v>
      </c>
      <c r="K50" s="125"/>
      <c r="L50" s="44"/>
      <c r="M50" s="125"/>
      <c r="N50" s="44">
        <v>14</v>
      </c>
      <c r="O50" s="125"/>
      <c r="P50" s="44">
        <v>6</v>
      </c>
      <c r="Q50" s="125"/>
      <c r="R50" s="44"/>
      <c r="S50" s="125"/>
      <c r="T50" s="45">
        <f>((I50-M50)/1000)/H50</f>
        <v>0</v>
      </c>
      <c r="U50" s="190">
        <f t="shared" si="6"/>
        <v>1.0681818181818181</v>
      </c>
    </row>
    <row r="51" spans="1:21" ht="12.75">
      <c r="A51" s="38" t="s">
        <v>49</v>
      </c>
      <c r="B51" s="39" t="s">
        <v>50</v>
      </c>
      <c r="C51" s="41">
        <v>268</v>
      </c>
      <c r="D51" s="41">
        <v>254</v>
      </c>
      <c r="E51" s="152">
        <v>261</v>
      </c>
      <c r="F51" s="145">
        <v>286</v>
      </c>
      <c r="G51" s="165">
        <f>268+30</f>
        <v>298</v>
      </c>
      <c r="H51" s="42">
        <f>J51+L51+N51+P51+R51</f>
        <v>290</v>
      </c>
      <c r="I51" s="43"/>
      <c r="J51" s="44">
        <v>175</v>
      </c>
      <c r="K51" s="125"/>
      <c r="L51" s="44"/>
      <c r="M51" s="125"/>
      <c r="N51" s="44">
        <v>85</v>
      </c>
      <c r="O51" s="125"/>
      <c r="P51" s="44">
        <v>30</v>
      </c>
      <c r="Q51" s="125"/>
      <c r="R51" s="44"/>
      <c r="S51" s="125"/>
      <c r="T51" s="45">
        <f>((I51-M51)/1000)/H51</f>
        <v>0</v>
      </c>
      <c r="U51" s="190">
        <f t="shared" si="6"/>
        <v>0.9731543624161074</v>
      </c>
    </row>
    <row r="52" spans="1:21" ht="12.75">
      <c r="A52" s="38" t="s">
        <v>51</v>
      </c>
      <c r="B52" s="39" t="s">
        <v>52</v>
      </c>
      <c r="C52" s="41">
        <v>522</v>
      </c>
      <c r="D52" s="41">
        <v>516</v>
      </c>
      <c r="E52" s="152">
        <v>458</v>
      </c>
      <c r="F52" s="145">
        <v>402</v>
      </c>
      <c r="G52" s="165">
        <v>522</v>
      </c>
      <c r="H52" s="42">
        <f>J52+L52+N52+P52+R52</f>
        <v>473</v>
      </c>
      <c r="I52" s="43"/>
      <c r="J52" s="183">
        <v>370</v>
      </c>
      <c r="K52" s="125"/>
      <c r="L52" s="44"/>
      <c r="M52" s="125"/>
      <c r="N52" s="44">
        <v>103</v>
      </c>
      <c r="O52" s="125"/>
      <c r="P52" s="44"/>
      <c r="Q52" s="125"/>
      <c r="R52" s="44"/>
      <c r="S52" s="125"/>
      <c r="T52" s="45">
        <f>((I52-M52)/1000)/H52</f>
        <v>0</v>
      </c>
      <c r="U52" s="190">
        <f t="shared" si="6"/>
        <v>0.9061302681992337</v>
      </c>
    </row>
    <row r="53" spans="1:21" ht="12.75">
      <c r="A53" s="38" t="s">
        <v>53</v>
      </c>
      <c r="B53" s="39" t="s">
        <v>54</v>
      </c>
      <c r="C53" s="41">
        <v>4</v>
      </c>
      <c r="D53" s="41">
        <v>19</v>
      </c>
      <c r="E53" s="152">
        <v>42</v>
      </c>
      <c r="F53" s="145">
        <v>42</v>
      </c>
      <c r="G53" s="165">
        <f>38+5</f>
        <v>43</v>
      </c>
      <c r="H53" s="42">
        <f>J53+L53+N53+P53+R53</f>
        <v>42</v>
      </c>
      <c r="I53" s="43"/>
      <c r="J53" s="44">
        <v>34</v>
      </c>
      <c r="K53" s="125"/>
      <c r="L53" s="44"/>
      <c r="M53" s="125"/>
      <c r="N53" s="44">
        <v>3</v>
      </c>
      <c r="O53" s="125"/>
      <c r="P53" s="44">
        <v>5</v>
      </c>
      <c r="Q53" s="125"/>
      <c r="R53" s="44"/>
      <c r="S53" s="125"/>
      <c r="T53" s="45">
        <f>((I53-M53)/1000)/H53</f>
        <v>0</v>
      </c>
      <c r="U53" s="190">
        <f t="shared" si="6"/>
        <v>0.9767441860465116</v>
      </c>
    </row>
    <row r="54" spans="1:21" ht="12.75">
      <c r="A54" s="38"/>
      <c r="B54" s="39" t="s">
        <v>55</v>
      </c>
      <c r="C54" s="41">
        <v>145</v>
      </c>
      <c r="D54" s="41">
        <v>174</v>
      </c>
      <c r="E54" s="152">
        <v>126</v>
      </c>
      <c r="F54" s="145">
        <v>129</v>
      </c>
      <c r="G54" s="165">
        <v>164</v>
      </c>
      <c r="H54" s="42">
        <f>J54+L54+N54+P54+R54</f>
        <v>140</v>
      </c>
      <c r="I54" s="43"/>
      <c r="J54" s="44"/>
      <c r="K54" s="125"/>
      <c r="L54" s="44"/>
      <c r="M54" s="125"/>
      <c r="N54" s="44"/>
      <c r="O54" s="125"/>
      <c r="P54" s="44">
        <v>140</v>
      </c>
      <c r="Q54" s="125"/>
      <c r="R54" s="44"/>
      <c r="S54" s="125"/>
      <c r="T54" s="45">
        <f>((I54-M54)/1000)/H54</f>
        <v>0</v>
      </c>
      <c r="U54" s="190">
        <f t="shared" si="6"/>
        <v>0.8536585365853658</v>
      </c>
    </row>
    <row r="55" spans="1:21" ht="12.75">
      <c r="A55" s="31"/>
      <c r="B55" s="32" t="s">
        <v>56</v>
      </c>
      <c r="C55" s="34">
        <v>524</v>
      </c>
      <c r="D55" s="34">
        <v>217.90400000000002</v>
      </c>
      <c r="E55" s="151">
        <v>124</v>
      </c>
      <c r="F55" s="144">
        <v>111</v>
      </c>
      <c r="G55" s="164">
        <v>73</v>
      </c>
      <c r="H55" s="35">
        <f aca="true" t="shared" si="14" ref="H55:S55">SUM(H56:H57)</f>
        <v>66</v>
      </c>
      <c r="I55" s="36">
        <f>SUM(I56:I57)</f>
        <v>0</v>
      </c>
      <c r="J55" s="173">
        <f t="shared" si="14"/>
        <v>66</v>
      </c>
      <c r="K55" s="174">
        <f t="shared" si="14"/>
        <v>0</v>
      </c>
      <c r="L55" s="173">
        <f t="shared" si="14"/>
        <v>0</v>
      </c>
      <c r="M55" s="174">
        <f t="shared" si="14"/>
        <v>0</v>
      </c>
      <c r="N55" s="173">
        <f t="shared" si="14"/>
        <v>0</v>
      </c>
      <c r="O55" s="174">
        <f t="shared" si="14"/>
        <v>0</v>
      </c>
      <c r="P55" s="173">
        <f t="shared" si="14"/>
        <v>0</v>
      </c>
      <c r="Q55" s="182">
        <f t="shared" si="14"/>
        <v>0</v>
      </c>
      <c r="R55" s="173">
        <f t="shared" si="14"/>
        <v>0</v>
      </c>
      <c r="S55" s="124">
        <f t="shared" si="14"/>
        <v>0</v>
      </c>
      <c r="T55" s="37"/>
      <c r="U55" s="185">
        <f>H55/G55</f>
        <v>0.9041095890410958</v>
      </c>
    </row>
    <row r="56" spans="1:21" ht="12.75">
      <c r="A56" s="38">
        <v>50110</v>
      </c>
      <c r="B56" s="39" t="s">
        <v>57</v>
      </c>
      <c r="C56" s="41">
        <v>510</v>
      </c>
      <c r="D56" s="41">
        <v>197.616</v>
      </c>
      <c r="E56" s="152">
        <v>120</v>
      </c>
      <c r="F56" s="145">
        <v>103</v>
      </c>
      <c r="G56" s="165">
        <v>67</v>
      </c>
      <c r="H56" s="42">
        <f>J56+L56+N56+P56+R56</f>
        <v>60</v>
      </c>
      <c r="I56" s="43"/>
      <c r="J56" s="44">
        <v>60</v>
      </c>
      <c r="K56" s="125"/>
      <c r="L56" s="44"/>
      <c r="M56" s="125"/>
      <c r="N56" s="44"/>
      <c r="O56" s="125"/>
      <c r="P56" s="44"/>
      <c r="Q56" s="125"/>
      <c r="R56" s="44"/>
      <c r="S56" s="125"/>
      <c r="T56" s="45">
        <f>((I56-M56)/1000)/H56</f>
        <v>0</v>
      </c>
      <c r="U56" s="190">
        <f t="shared" si="6"/>
        <v>0.8955223880597015</v>
      </c>
    </row>
    <row r="57" spans="1:21" ht="12.75">
      <c r="A57" s="38">
        <v>51852</v>
      </c>
      <c r="B57" s="39" t="s">
        <v>58</v>
      </c>
      <c r="C57" s="41">
        <v>14</v>
      </c>
      <c r="D57" s="41">
        <v>20.288</v>
      </c>
      <c r="E57" s="152">
        <v>4</v>
      </c>
      <c r="F57" s="145">
        <v>8</v>
      </c>
      <c r="G57" s="165">
        <v>6</v>
      </c>
      <c r="H57" s="42">
        <f>J57+L57+N57+P57+R57</f>
        <v>6</v>
      </c>
      <c r="I57" s="43"/>
      <c r="J57" s="44">
        <v>6</v>
      </c>
      <c r="K57" s="125"/>
      <c r="L57" s="44"/>
      <c r="M57" s="125"/>
      <c r="N57" s="44"/>
      <c r="O57" s="125"/>
      <c r="P57" s="44"/>
      <c r="Q57" s="125"/>
      <c r="R57" s="44"/>
      <c r="S57" s="125"/>
      <c r="T57" s="45">
        <f>((I57-M57)/1000)/H57</f>
        <v>0</v>
      </c>
      <c r="U57" s="190">
        <f t="shared" si="6"/>
        <v>1</v>
      </c>
    </row>
    <row r="58" spans="1:21" ht="12.75">
      <c r="A58" s="31"/>
      <c r="B58" s="32" t="s">
        <v>59</v>
      </c>
      <c r="C58" s="34">
        <v>415</v>
      </c>
      <c r="D58" s="34">
        <v>268.28599999999994</v>
      </c>
      <c r="E58" s="151">
        <v>232.03099999999998</v>
      </c>
      <c r="F58" s="144">
        <v>193</v>
      </c>
      <c r="G58" s="164">
        <v>235</v>
      </c>
      <c r="H58" s="35">
        <f aca="true" t="shared" si="15" ref="H58:S58">SUM(H59:H66)</f>
        <v>288</v>
      </c>
      <c r="I58" s="36">
        <f>SUM(I59:I66)</f>
        <v>0</v>
      </c>
      <c r="J58" s="173">
        <f t="shared" si="15"/>
        <v>288</v>
      </c>
      <c r="K58" s="174">
        <f t="shared" si="15"/>
        <v>0</v>
      </c>
      <c r="L58" s="173">
        <f t="shared" si="15"/>
        <v>0</v>
      </c>
      <c r="M58" s="174">
        <f t="shared" si="15"/>
        <v>0</v>
      </c>
      <c r="N58" s="173">
        <f t="shared" si="15"/>
        <v>0</v>
      </c>
      <c r="O58" s="174">
        <f t="shared" si="15"/>
        <v>0</v>
      </c>
      <c r="P58" s="173">
        <f t="shared" si="15"/>
        <v>0</v>
      </c>
      <c r="Q58" s="174">
        <f t="shared" si="15"/>
        <v>0</v>
      </c>
      <c r="R58" s="173">
        <f t="shared" si="15"/>
        <v>0</v>
      </c>
      <c r="S58" s="124">
        <f t="shared" si="15"/>
        <v>0</v>
      </c>
      <c r="T58" s="37"/>
      <c r="U58" s="185">
        <f>H58/G58</f>
        <v>1.225531914893617</v>
      </c>
    </row>
    <row r="59" spans="1:21" ht="12.75">
      <c r="A59" s="38" t="s">
        <v>60</v>
      </c>
      <c r="B59" s="39" t="s">
        <v>61</v>
      </c>
      <c r="C59" s="41">
        <v>27</v>
      </c>
      <c r="D59" s="41">
        <v>21.490000000000002</v>
      </c>
      <c r="E59" s="152">
        <v>15</v>
      </c>
      <c r="F59" s="145">
        <v>9</v>
      </c>
      <c r="G59" s="165">
        <v>12</v>
      </c>
      <c r="H59" s="42">
        <f aca="true" t="shared" si="16" ref="H59:H66">J59+L59+N59+P59+R59</f>
        <v>12</v>
      </c>
      <c r="I59" s="43"/>
      <c r="J59" s="44">
        <v>12</v>
      </c>
      <c r="K59" s="125"/>
      <c r="L59" s="44"/>
      <c r="M59" s="125"/>
      <c r="N59" s="44"/>
      <c r="O59" s="125"/>
      <c r="P59" s="44"/>
      <c r="Q59" s="125"/>
      <c r="R59" s="44"/>
      <c r="S59" s="125"/>
      <c r="T59" s="45">
        <f aca="true" t="shared" si="17" ref="T59:T66">((I59-M59)/1000)/H59</f>
        <v>0</v>
      </c>
      <c r="U59" s="190">
        <f t="shared" si="6"/>
        <v>1</v>
      </c>
    </row>
    <row r="60" spans="1:21" ht="12.75">
      <c r="A60" s="38" t="s">
        <v>62</v>
      </c>
      <c r="B60" s="39" t="s">
        <v>63</v>
      </c>
      <c r="C60" s="41">
        <v>13</v>
      </c>
      <c r="D60" s="41">
        <v>23.490999999999996</v>
      </c>
      <c r="E60" s="152">
        <v>11</v>
      </c>
      <c r="F60" s="145">
        <v>15</v>
      </c>
      <c r="G60" s="165">
        <v>19</v>
      </c>
      <c r="H60" s="42">
        <f t="shared" si="16"/>
        <v>17</v>
      </c>
      <c r="I60" s="43"/>
      <c r="J60" s="44">
        <v>17</v>
      </c>
      <c r="K60" s="125"/>
      <c r="L60" s="44"/>
      <c r="M60" s="125"/>
      <c r="N60" s="44"/>
      <c r="O60" s="125"/>
      <c r="P60" s="44"/>
      <c r="Q60" s="125"/>
      <c r="R60" s="44"/>
      <c r="S60" s="125"/>
      <c r="T60" s="45">
        <f t="shared" si="17"/>
        <v>0</v>
      </c>
      <c r="U60" s="190">
        <f t="shared" si="6"/>
        <v>0.8947368421052632</v>
      </c>
    </row>
    <row r="61" spans="1:21" ht="12.75">
      <c r="A61" s="38" t="s">
        <v>64</v>
      </c>
      <c r="B61" s="39" t="s">
        <v>65</v>
      </c>
      <c r="C61" s="41">
        <v>38</v>
      </c>
      <c r="D61" s="41">
        <v>37.51499999999999</v>
      </c>
      <c r="E61" s="152">
        <v>30</v>
      </c>
      <c r="F61" s="145">
        <v>32</v>
      </c>
      <c r="G61" s="165">
        <v>25</v>
      </c>
      <c r="H61" s="42">
        <f t="shared" si="16"/>
        <v>30</v>
      </c>
      <c r="I61" s="43"/>
      <c r="J61" s="44">
        <v>30</v>
      </c>
      <c r="K61" s="125"/>
      <c r="L61" s="44"/>
      <c r="M61" s="125"/>
      <c r="N61" s="44"/>
      <c r="O61" s="125"/>
      <c r="P61" s="44"/>
      <c r="Q61" s="125"/>
      <c r="R61" s="44"/>
      <c r="S61" s="125"/>
      <c r="T61" s="45">
        <f t="shared" si="17"/>
        <v>0</v>
      </c>
      <c r="U61" s="190">
        <f t="shared" si="6"/>
        <v>1.2</v>
      </c>
    </row>
    <row r="62" spans="1:21" ht="12.75">
      <c r="A62" s="38" t="s">
        <v>66</v>
      </c>
      <c r="B62" s="39" t="s">
        <v>67</v>
      </c>
      <c r="C62" s="41">
        <v>100</v>
      </c>
      <c r="D62" s="41">
        <v>74.083</v>
      </c>
      <c r="E62" s="152">
        <v>72</v>
      </c>
      <c r="F62" s="145">
        <v>98</v>
      </c>
      <c r="G62" s="165">
        <v>100</v>
      </c>
      <c r="H62" s="42">
        <f t="shared" si="16"/>
        <v>150</v>
      </c>
      <c r="I62" s="43"/>
      <c r="J62" s="183">
        <v>150</v>
      </c>
      <c r="K62" s="125"/>
      <c r="L62" s="44"/>
      <c r="M62" s="125"/>
      <c r="N62" s="44"/>
      <c r="O62" s="125"/>
      <c r="P62" s="44"/>
      <c r="Q62" s="125"/>
      <c r="R62" s="44"/>
      <c r="S62" s="125"/>
      <c r="T62" s="45">
        <f t="shared" si="17"/>
        <v>0</v>
      </c>
      <c r="U62" s="190">
        <f t="shared" si="6"/>
        <v>1.5</v>
      </c>
    </row>
    <row r="63" spans="1:21" ht="12.75">
      <c r="A63" s="38">
        <v>51825</v>
      </c>
      <c r="B63" s="39" t="s">
        <v>68</v>
      </c>
      <c r="C63" s="41">
        <v>84</v>
      </c>
      <c r="D63" s="41">
        <v>77.505</v>
      </c>
      <c r="E63" s="152">
        <v>78.1</v>
      </c>
      <c r="F63" s="145">
        <v>31</v>
      </c>
      <c r="G63" s="165">
        <v>75</v>
      </c>
      <c r="H63" s="42">
        <f t="shared" si="16"/>
        <v>75</v>
      </c>
      <c r="I63" s="43"/>
      <c r="J63" s="44">
        <v>75</v>
      </c>
      <c r="K63" s="125"/>
      <c r="L63" s="44"/>
      <c r="M63" s="125"/>
      <c r="N63" s="44"/>
      <c r="O63" s="125"/>
      <c r="P63" s="44"/>
      <c r="Q63" s="125"/>
      <c r="R63" s="44"/>
      <c r="S63" s="125"/>
      <c r="T63" s="45">
        <f t="shared" si="17"/>
        <v>0</v>
      </c>
      <c r="U63" s="190">
        <f t="shared" si="6"/>
        <v>1</v>
      </c>
    </row>
    <row r="64" spans="1:21" ht="12.75">
      <c r="A64" s="38">
        <v>51823</v>
      </c>
      <c r="B64" s="39" t="s">
        <v>69</v>
      </c>
      <c r="C64" s="41">
        <v>0</v>
      </c>
      <c r="D64" s="41">
        <v>0</v>
      </c>
      <c r="E64" s="152">
        <v>8.568999999999999</v>
      </c>
      <c r="F64" s="145">
        <v>0</v>
      </c>
      <c r="G64" s="165">
        <v>0</v>
      </c>
      <c r="H64" s="42">
        <f t="shared" si="16"/>
        <v>0</v>
      </c>
      <c r="I64" s="43"/>
      <c r="J64" s="44">
        <v>0</v>
      </c>
      <c r="K64" s="125"/>
      <c r="L64" s="44"/>
      <c r="M64" s="125"/>
      <c r="N64" s="44"/>
      <c r="O64" s="125"/>
      <c r="P64" s="44"/>
      <c r="Q64" s="125"/>
      <c r="R64" s="44"/>
      <c r="S64" s="125"/>
      <c r="T64" s="45" t="e">
        <f t="shared" si="17"/>
        <v>#DIV/0!</v>
      </c>
      <c r="U64" s="190" t="e">
        <f t="shared" si="6"/>
        <v>#DIV/0!</v>
      </c>
    </row>
    <row r="65" spans="1:21" ht="12.75">
      <c r="A65" s="38">
        <v>51824</v>
      </c>
      <c r="B65" s="39" t="s">
        <v>70</v>
      </c>
      <c r="C65" s="41">
        <v>83</v>
      </c>
      <c r="D65" s="41">
        <v>0</v>
      </c>
      <c r="E65" s="152">
        <v>12</v>
      </c>
      <c r="F65" s="145">
        <v>5</v>
      </c>
      <c r="G65" s="165">
        <v>0</v>
      </c>
      <c r="H65" s="42">
        <f t="shared" si="16"/>
        <v>0</v>
      </c>
      <c r="I65" s="43"/>
      <c r="J65" s="44">
        <v>0</v>
      </c>
      <c r="K65" s="125"/>
      <c r="L65" s="44"/>
      <c r="M65" s="125"/>
      <c r="N65" s="44"/>
      <c r="O65" s="125"/>
      <c r="P65" s="44"/>
      <c r="Q65" s="125"/>
      <c r="R65" s="44"/>
      <c r="S65" s="125"/>
      <c r="T65" s="45" t="e">
        <f t="shared" si="17"/>
        <v>#DIV/0!</v>
      </c>
      <c r="U65" s="190" t="e">
        <f t="shared" si="6"/>
        <v>#DIV/0!</v>
      </c>
    </row>
    <row r="66" spans="1:21" ht="12.75">
      <c r="A66" s="38" t="s">
        <v>71</v>
      </c>
      <c r="B66" s="39" t="s">
        <v>72</v>
      </c>
      <c r="C66" s="41">
        <v>70</v>
      </c>
      <c r="D66" s="41">
        <v>34.202</v>
      </c>
      <c r="E66" s="152">
        <v>5.362</v>
      </c>
      <c r="F66" s="145">
        <v>3</v>
      </c>
      <c r="G66" s="165">
        <v>4</v>
      </c>
      <c r="H66" s="42">
        <f t="shared" si="16"/>
        <v>4</v>
      </c>
      <c r="I66" s="43"/>
      <c r="J66" s="44">
        <v>4</v>
      </c>
      <c r="K66" s="125"/>
      <c r="L66" s="44"/>
      <c r="M66" s="125"/>
      <c r="N66" s="44"/>
      <c r="O66" s="125"/>
      <c r="P66" s="44"/>
      <c r="Q66" s="125"/>
      <c r="R66" s="44"/>
      <c r="S66" s="125"/>
      <c r="T66" s="45">
        <f t="shared" si="17"/>
        <v>0</v>
      </c>
      <c r="U66" s="190">
        <f t="shared" si="6"/>
        <v>1</v>
      </c>
    </row>
    <row r="67" spans="1:21" ht="12.75">
      <c r="A67" s="31"/>
      <c r="B67" s="32" t="s">
        <v>73</v>
      </c>
      <c r="C67" s="34">
        <v>93</v>
      </c>
      <c r="D67" s="34">
        <v>90.66</v>
      </c>
      <c r="E67" s="151">
        <v>44</v>
      </c>
      <c r="F67" s="144">
        <v>89</v>
      </c>
      <c r="G67" s="164">
        <v>61.3</v>
      </c>
      <c r="H67" s="35">
        <f aca="true" t="shared" si="18" ref="H67:S67">SUM(H68:H83)</f>
        <v>88</v>
      </c>
      <c r="I67" s="36">
        <f>SUM(I68:I83)</f>
        <v>0</v>
      </c>
      <c r="J67" s="173">
        <f t="shared" si="18"/>
        <v>88</v>
      </c>
      <c r="K67" s="174">
        <f t="shared" si="18"/>
        <v>0</v>
      </c>
      <c r="L67" s="173">
        <f t="shared" si="18"/>
        <v>0</v>
      </c>
      <c r="M67" s="174">
        <f t="shared" si="18"/>
        <v>0</v>
      </c>
      <c r="N67" s="173">
        <f t="shared" si="18"/>
        <v>0</v>
      </c>
      <c r="O67" s="174">
        <f t="shared" si="18"/>
        <v>0</v>
      </c>
      <c r="P67" s="173">
        <f t="shared" si="18"/>
        <v>0</v>
      </c>
      <c r="Q67" s="174">
        <f t="shared" si="18"/>
        <v>0</v>
      </c>
      <c r="R67" s="173">
        <f t="shared" si="18"/>
        <v>0</v>
      </c>
      <c r="S67" s="124">
        <f t="shared" si="18"/>
        <v>0</v>
      </c>
      <c r="T67" s="37"/>
      <c r="U67" s="185">
        <f>H67/G67</f>
        <v>1.435562805872757</v>
      </c>
    </row>
    <row r="68" spans="1:21" ht="12.75">
      <c r="A68" s="38">
        <v>50125</v>
      </c>
      <c r="B68" s="39" t="s">
        <v>74</v>
      </c>
      <c r="C68" s="41">
        <v>5</v>
      </c>
      <c r="D68" s="41">
        <v>4.098</v>
      </c>
      <c r="E68" s="152">
        <v>3</v>
      </c>
      <c r="F68" s="145">
        <v>6</v>
      </c>
      <c r="G68" s="165">
        <v>5</v>
      </c>
      <c r="H68" s="42">
        <f aca="true" t="shared" si="19" ref="H68:H83">J68+L68+N68+P68+R68</f>
        <v>5</v>
      </c>
      <c r="I68" s="43"/>
      <c r="J68" s="44">
        <v>5</v>
      </c>
      <c r="K68" s="125"/>
      <c r="L68" s="44"/>
      <c r="M68" s="125"/>
      <c r="N68" s="44"/>
      <c r="O68" s="125"/>
      <c r="P68" s="44"/>
      <c r="Q68" s="125"/>
      <c r="R68" s="44"/>
      <c r="S68" s="125"/>
      <c r="T68" s="45">
        <f aca="true" t="shared" si="20" ref="T68:T83">((I68-M68)/1000)/H68</f>
        <v>0</v>
      </c>
      <c r="U68" s="190">
        <f t="shared" si="6"/>
        <v>1</v>
      </c>
    </row>
    <row r="69" spans="1:21" ht="12.75">
      <c r="A69" s="38"/>
      <c r="B69" s="39" t="s">
        <v>75</v>
      </c>
      <c r="C69" s="41"/>
      <c r="D69" s="41"/>
      <c r="E69" s="152">
        <v>0</v>
      </c>
      <c r="F69" s="145">
        <v>0</v>
      </c>
      <c r="G69" s="165">
        <v>0</v>
      </c>
      <c r="H69" s="42">
        <f t="shared" si="19"/>
        <v>1</v>
      </c>
      <c r="I69" s="43"/>
      <c r="J69" s="44">
        <v>1</v>
      </c>
      <c r="K69" s="125"/>
      <c r="L69" s="44"/>
      <c r="M69" s="125"/>
      <c r="N69" s="44"/>
      <c r="O69" s="125"/>
      <c r="P69" s="44"/>
      <c r="Q69" s="125"/>
      <c r="R69" s="44"/>
      <c r="S69" s="125"/>
      <c r="T69" s="45">
        <f t="shared" si="20"/>
        <v>0</v>
      </c>
      <c r="U69" s="190" t="e">
        <f t="shared" si="6"/>
        <v>#DIV/0!</v>
      </c>
    </row>
    <row r="70" spans="1:21" ht="12.75">
      <c r="A70" s="38">
        <v>51814</v>
      </c>
      <c r="B70" s="39" t="s">
        <v>76</v>
      </c>
      <c r="C70" s="41">
        <v>62</v>
      </c>
      <c r="D70" s="41">
        <v>4.16</v>
      </c>
      <c r="E70" s="152">
        <v>17</v>
      </c>
      <c r="F70" s="145">
        <v>2</v>
      </c>
      <c r="G70" s="165">
        <v>15.6</v>
      </c>
      <c r="H70" s="42">
        <f t="shared" si="19"/>
        <v>0</v>
      </c>
      <c r="I70" s="43"/>
      <c r="J70" s="44"/>
      <c r="K70" s="125"/>
      <c r="L70" s="44"/>
      <c r="M70" s="125"/>
      <c r="N70" s="44"/>
      <c r="O70" s="125"/>
      <c r="P70" s="44"/>
      <c r="Q70" s="125"/>
      <c r="R70" s="44"/>
      <c r="S70" s="125"/>
      <c r="T70" s="45" t="e">
        <f t="shared" si="20"/>
        <v>#DIV/0!</v>
      </c>
      <c r="U70" s="190">
        <f t="shared" si="6"/>
        <v>0</v>
      </c>
    </row>
    <row r="71" spans="1:21" ht="12.75">
      <c r="A71" s="38">
        <v>51815</v>
      </c>
      <c r="B71" s="39" t="s">
        <v>225</v>
      </c>
      <c r="C71" s="41">
        <v>7</v>
      </c>
      <c r="D71" s="41">
        <v>17.185</v>
      </c>
      <c r="E71" s="152">
        <v>7</v>
      </c>
      <c r="F71" s="145">
        <v>5</v>
      </c>
      <c r="G71" s="165">
        <v>12.299999999999999</v>
      </c>
      <c r="H71" s="42">
        <f t="shared" si="19"/>
        <v>10</v>
      </c>
      <c r="I71" s="43"/>
      <c r="J71" s="44">
        <v>10</v>
      </c>
      <c r="K71" s="125"/>
      <c r="L71" s="44"/>
      <c r="M71" s="125"/>
      <c r="N71" s="44"/>
      <c r="O71" s="125"/>
      <c r="P71" s="44"/>
      <c r="Q71" s="125"/>
      <c r="R71" s="44"/>
      <c r="S71" s="125"/>
      <c r="T71" s="45">
        <f t="shared" si="20"/>
        <v>0</v>
      </c>
      <c r="U71" s="190">
        <f t="shared" si="6"/>
        <v>0.8130081300813009</v>
      </c>
    </row>
    <row r="72" spans="1:21" ht="12.75">
      <c r="A72" s="38">
        <v>51816</v>
      </c>
      <c r="B72" s="39" t="s">
        <v>77</v>
      </c>
      <c r="C72" s="41">
        <v>0</v>
      </c>
      <c r="D72" s="41">
        <v>32</v>
      </c>
      <c r="E72" s="152">
        <v>1</v>
      </c>
      <c r="F72" s="145">
        <v>32</v>
      </c>
      <c r="G72" s="165">
        <v>2</v>
      </c>
      <c r="H72" s="42">
        <f t="shared" si="19"/>
        <v>32</v>
      </c>
      <c r="I72" s="43"/>
      <c r="J72" s="44">
        <v>32</v>
      </c>
      <c r="K72" s="125"/>
      <c r="L72" s="44"/>
      <c r="M72" s="125"/>
      <c r="N72" s="44"/>
      <c r="O72" s="125"/>
      <c r="P72" s="44"/>
      <c r="Q72" s="125"/>
      <c r="R72" s="44"/>
      <c r="S72" s="125"/>
      <c r="T72" s="45">
        <f t="shared" si="20"/>
        <v>0</v>
      </c>
      <c r="U72" s="190">
        <f t="shared" si="6"/>
        <v>16</v>
      </c>
    </row>
    <row r="73" spans="1:21" ht="12.75">
      <c r="A73" s="38">
        <v>51849</v>
      </c>
      <c r="B73" s="39" t="s">
        <v>78</v>
      </c>
      <c r="C73" s="41">
        <v>0</v>
      </c>
      <c r="D73" s="41">
        <v>0</v>
      </c>
      <c r="E73" s="152">
        <v>0</v>
      </c>
      <c r="F73" s="145">
        <v>0</v>
      </c>
      <c r="G73" s="165">
        <v>0</v>
      </c>
      <c r="H73" s="42">
        <f t="shared" si="19"/>
        <v>0</v>
      </c>
      <c r="I73" s="43"/>
      <c r="J73" s="44"/>
      <c r="K73" s="125"/>
      <c r="L73" s="44"/>
      <c r="M73" s="125"/>
      <c r="N73" s="44"/>
      <c r="O73" s="125"/>
      <c r="P73" s="44"/>
      <c r="Q73" s="125"/>
      <c r="R73" s="44"/>
      <c r="S73" s="125"/>
      <c r="T73" s="45" t="e">
        <f t="shared" si="20"/>
        <v>#DIV/0!</v>
      </c>
      <c r="U73" s="190" t="e">
        <f t="shared" si="6"/>
        <v>#DIV/0!</v>
      </c>
    </row>
    <row r="74" spans="1:21" ht="12.75">
      <c r="A74" s="38">
        <v>51872</v>
      </c>
      <c r="B74" s="39" t="s">
        <v>79</v>
      </c>
      <c r="C74" s="41">
        <v>0</v>
      </c>
      <c r="D74" s="41">
        <v>20.832</v>
      </c>
      <c r="E74" s="152">
        <v>0</v>
      </c>
      <c r="F74" s="145">
        <v>22</v>
      </c>
      <c r="G74" s="165">
        <v>0</v>
      </c>
      <c r="H74" s="42">
        <f t="shared" si="19"/>
        <v>21</v>
      </c>
      <c r="I74" s="43"/>
      <c r="J74" s="44">
        <v>21</v>
      </c>
      <c r="K74" s="125"/>
      <c r="L74" s="44"/>
      <c r="M74" s="125"/>
      <c r="N74" s="44"/>
      <c r="O74" s="125"/>
      <c r="P74" s="44"/>
      <c r="Q74" s="125"/>
      <c r="R74" s="44"/>
      <c r="S74" s="125"/>
      <c r="T74" s="45">
        <f t="shared" si="20"/>
        <v>0</v>
      </c>
      <c r="U74" s="190" t="e">
        <f t="shared" si="6"/>
        <v>#DIV/0!</v>
      </c>
    </row>
    <row r="75" spans="1:21" ht="12.75">
      <c r="A75" s="38">
        <v>51813</v>
      </c>
      <c r="B75" s="39" t="s">
        <v>80</v>
      </c>
      <c r="C75" s="41">
        <v>0</v>
      </c>
      <c r="D75" s="41">
        <v>0</v>
      </c>
      <c r="E75" s="152">
        <v>3</v>
      </c>
      <c r="F75" s="145">
        <v>2</v>
      </c>
      <c r="G75" s="165">
        <v>2.4</v>
      </c>
      <c r="H75" s="42">
        <f t="shared" si="19"/>
        <v>3</v>
      </c>
      <c r="I75" s="43"/>
      <c r="J75" s="44">
        <v>3</v>
      </c>
      <c r="K75" s="125"/>
      <c r="L75" s="44"/>
      <c r="M75" s="125"/>
      <c r="N75" s="44"/>
      <c r="O75" s="125"/>
      <c r="P75" s="44"/>
      <c r="Q75" s="125"/>
      <c r="R75" s="44"/>
      <c r="S75" s="125"/>
      <c r="T75" s="45">
        <f t="shared" si="20"/>
        <v>0</v>
      </c>
      <c r="U75" s="190">
        <f t="shared" si="6"/>
        <v>1.25</v>
      </c>
    </row>
    <row r="76" spans="1:21" ht="12.75">
      <c r="A76" s="38">
        <v>51876</v>
      </c>
      <c r="B76" s="39" t="s">
        <v>224</v>
      </c>
      <c r="C76" s="41">
        <v>2</v>
      </c>
      <c r="D76" s="41">
        <v>1.74</v>
      </c>
      <c r="E76" s="152">
        <v>0</v>
      </c>
      <c r="F76" s="145">
        <v>1</v>
      </c>
      <c r="G76" s="165">
        <v>7</v>
      </c>
      <c r="H76" s="42">
        <f t="shared" si="19"/>
        <v>0</v>
      </c>
      <c r="I76" s="43"/>
      <c r="J76" s="181"/>
      <c r="K76" s="125"/>
      <c r="L76" s="44"/>
      <c r="M76" s="125"/>
      <c r="N76" s="44"/>
      <c r="O76" s="125"/>
      <c r="P76" s="44"/>
      <c r="Q76" s="125"/>
      <c r="R76" s="44"/>
      <c r="S76" s="125"/>
      <c r="T76" s="45" t="e">
        <f t="shared" si="20"/>
        <v>#DIV/0!</v>
      </c>
      <c r="U76" s="190">
        <f t="shared" si="6"/>
        <v>0</v>
      </c>
    </row>
    <row r="77" spans="1:21" ht="12.75">
      <c r="A77" s="38">
        <v>51877</v>
      </c>
      <c r="B77" s="39" t="s">
        <v>81</v>
      </c>
      <c r="C77" s="41">
        <v>0</v>
      </c>
      <c r="D77" s="41">
        <v>0</v>
      </c>
      <c r="E77" s="152">
        <v>0</v>
      </c>
      <c r="F77" s="145">
        <v>0</v>
      </c>
      <c r="G77" s="165">
        <v>0</v>
      </c>
      <c r="H77" s="42">
        <f t="shared" si="19"/>
        <v>0</v>
      </c>
      <c r="I77" s="43"/>
      <c r="J77" s="181"/>
      <c r="K77" s="125"/>
      <c r="L77" s="44"/>
      <c r="M77" s="125"/>
      <c r="N77" s="44"/>
      <c r="O77" s="125"/>
      <c r="P77" s="44"/>
      <c r="Q77" s="125"/>
      <c r="R77" s="44"/>
      <c r="S77" s="125"/>
      <c r="T77" s="45" t="e">
        <f t="shared" si="20"/>
        <v>#DIV/0!</v>
      </c>
      <c r="U77" s="190" t="e">
        <f t="shared" si="6"/>
        <v>#DIV/0!</v>
      </c>
    </row>
    <row r="78" spans="1:21" ht="12.75">
      <c r="A78" s="38">
        <v>51817</v>
      </c>
      <c r="B78" s="39" t="s">
        <v>82</v>
      </c>
      <c r="C78" s="41">
        <v>7</v>
      </c>
      <c r="D78" s="41">
        <v>0</v>
      </c>
      <c r="E78" s="152">
        <v>0</v>
      </c>
      <c r="F78" s="145">
        <v>8</v>
      </c>
      <c r="G78" s="165">
        <v>0</v>
      </c>
      <c r="H78" s="42">
        <f t="shared" si="19"/>
        <v>0</v>
      </c>
      <c r="I78" s="43"/>
      <c r="J78" s="181"/>
      <c r="K78" s="125"/>
      <c r="L78" s="44"/>
      <c r="M78" s="125"/>
      <c r="N78" s="44"/>
      <c r="O78" s="125"/>
      <c r="P78" s="44"/>
      <c r="Q78" s="125"/>
      <c r="R78" s="44"/>
      <c r="S78" s="125"/>
      <c r="T78" s="45" t="e">
        <f t="shared" si="20"/>
        <v>#DIV/0!</v>
      </c>
      <c r="U78" s="190" t="e">
        <f t="shared" si="6"/>
        <v>#DIV/0!</v>
      </c>
    </row>
    <row r="79" spans="1:21" ht="12.75">
      <c r="A79" s="38">
        <v>51871</v>
      </c>
      <c r="B79" s="39" t="s">
        <v>83</v>
      </c>
      <c r="C79" s="41">
        <v>0</v>
      </c>
      <c r="D79" s="41">
        <v>0</v>
      </c>
      <c r="E79" s="152">
        <v>0</v>
      </c>
      <c r="F79" s="145">
        <v>0</v>
      </c>
      <c r="G79" s="165">
        <v>3</v>
      </c>
      <c r="H79" s="42">
        <f t="shared" si="19"/>
        <v>3</v>
      </c>
      <c r="I79" s="43"/>
      <c r="J79" s="44">
        <v>3</v>
      </c>
      <c r="K79" s="125"/>
      <c r="L79" s="44"/>
      <c r="M79" s="125"/>
      <c r="N79" s="44"/>
      <c r="O79" s="125"/>
      <c r="P79" s="44"/>
      <c r="Q79" s="125"/>
      <c r="R79" s="44"/>
      <c r="S79" s="125"/>
      <c r="T79" s="45">
        <f t="shared" si="20"/>
        <v>0</v>
      </c>
      <c r="U79" s="190">
        <f t="shared" si="6"/>
        <v>1</v>
      </c>
    </row>
    <row r="80" spans="1:21" ht="12.75">
      <c r="A80" s="38">
        <v>51875</v>
      </c>
      <c r="B80" s="39" t="s">
        <v>205</v>
      </c>
      <c r="C80" s="41">
        <v>1</v>
      </c>
      <c r="D80" s="41">
        <v>1.845</v>
      </c>
      <c r="E80" s="152">
        <v>4</v>
      </c>
      <c r="F80" s="145">
        <v>2</v>
      </c>
      <c r="G80" s="165">
        <v>0</v>
      </c>
      <c r="H80" s="42">
        <f t="shared" si="19"/>
        <v>4</v>
      </c>
      <c r="I80" s="43"/>
      <c r="J80" s="44">
        <v>4</v>
      </c>
      <c r="K80" s="125"/>
      <c r="L80" s="44"/>
      <c r="M80" s="125"/>
      <c r="N80" s="44"/>
      <c r="O80" s="125"/>
      <c r="P80" s="44"/>
      <c r="Q80" s="125"/>
      <c r="R80" s="44"/>
      <c r="S80" s="125"/>
      <c r="T80" s="45">
        <f t="shared" si="20"/>
        <v>0</v>
      </c>
      <c r="U80" s="190" t="e">
        <f t="shared" si="6"/>
        <v>#DIV/0!</v>
      </c>
    </row>
    <row r="81" spans="1:21" ht="12.75">
      <c r="A81" s="38">
        <v>51818</v>
      </c>
      <c r="B81" s="39" t="s">
        <v>84</v>
      </c>
      <c r="C81" s="41">
        <v>1</v>
      </c>
      <c r="D81" s="41">
        <v>0.8</v>
      </c>
      <c r="E81" s="152">
        <v>1</v>
      </c>
      <c r="F81" s="145">
        <v>1</v>
      </c>
      <c r="G81" s="165">
        <v>1</v>
      </c>
      <c r="H81" s="42">
        <f t="shared" si="19"/>
        <v>1</v>
      </c>
      <c r="I81" s="43"/>
      <c r="J81" s="44">
        <v>1</v>
      </c>
      <c r="K81" s="125"/>
      <c r="L81" s="44"/>
      <c r="M81" s="125"/>
      <c r="N81" s="44"/>
      <c r="O81" s="125"/>
      <c r="P81" s="44"/>
      <c r="Q81" s="125"/>
      <c r="R81" s="44"/>
      <c r="S81" s="125"/>
      <c r="T81" s="45">
        <f t="shared" si="20"/>
        <v>0</v>
      </c>
      <c r="U81" s="190">
        <f t="shared" si="6"/>
        <v>1</v>
      </c>
    </row>
    <row r="82" spans="1:21" ht="12.75">
      <c r="A82" s="38">
        <v>51819</v>
      </c>
      <c r="B82" s="39" t="s">
        <v>206</v>
      </c>
      <c r="C82" s="41">
        <v>8</v>
      </c>
      <c r="D82" s="41">
        <v>8</v>
      </c>
      <c r="E82" s="152">
        <v>8</v>
      </c>
      <c r="F82" s="145">
        <v>8</v>
      </c>
      <c r="G82" s="165">
        <v>13</v>
      </c>
      <c r="H82" s="42">
        <f t="shared" si="19"/>
        <v>8</v>
      </c>
      <c r="I82" s="43"/>
      <c r="J82" s="44">
        <v>8</v>
      </c>
      <c r="K82" s="125"/>
      <c r="L82" s="44"/>
      <c r="M82" s="125"/>
      <c r="N82" s="44"/>
      <c r="O82" s="125"/>
      <c r="P82" s="44"/>
      <c r="Q82" s="125"/>
      <c r="R82" s="44"/>
      <c r="S82" s="125"/>
      <c r="T82" s="45">
        <f t="shared" si="20"/>
        <v>0</v>
      </c>
      <c r="U82" s="190">
        <f t="shared" si="6"/>
        <v>0.6153846153846154</v>
      </c>
    </row>
    <row r="83" spans="1:21" ht="12.75">
      <c r="A83" s="38">
        <v>51874</v>
      </c>
      <c r="B83" s="39" t="s">
        <v>85</v>
      </c>
      <c r="C83" s="41">
        <v>0</v>
      </c>
      <c r="D83" s="41">
        <v>0</v>
      </c>
      <c r="E83" s="152">
        <v>0</v>
      </c>
      <c r="F83" s="145">
        <v>0</v>
      </c>
      <c r="G83" s="165">
        <v>0</v>
      </c>
      <c r="H83" s="42">
        <f t="shared" si="19"/>
        <v>0</v>
      </c>
      <c r="I83" s="43"/>
      <c r="J83" s="181"/>
      <c r="K83" s="125"/>
      <c r="L83" s="44"/>
      <c r="M83" s="125"/>
      <c r="N83" s="44"/>
      <c r="O83" s="125"/>
      <c r="P83" s="44"/>
      <c r="Q83" s="125"/>
      <c r="R83" s="44"/>
      <c r="S83" s="125"/>
      <c r="T83" s="45" t="e">
        <f t="shared" si="20"/>
        <v>#DIV/0!</v>
      </c>
      <c r="U83" s="190" t="e">
        <f t="shared" si="6"/>
        <v>#DIV/0!</v>
      </c>
    </row>
    <row r="84" spans="1:21" ht="12.75">
      <c r="A84" s="31"/>
      <c r="B84" s="32" t="s">
        <v>86</v>
      </c>
      <c r="C84" s="34">
        <v>247</v>
      </c>
      <c r="D84" s="34">
        <v>247.10399999999998</v>
      </c>
      <c r="E84" s="151">
        <v>47.298</v>
      </c>
      <c r="F84" s="144">
        <v>46</v>
      </c>
      <c r="G84" s="164">
        <v>45</v>
      </c>
      <c r="H84" s="35">
        <f aca="true" t="shared" si="21" ref="H84:S84">SUM(H85:H89)</f>
        <v>45</v>
      </c>
      <c r="I84" s="36">
        <f>SUM(I85:I89)</f>
        <v>0</v>
      </c>
      <c r="J84" s="173">
        <f t="shared" si="21"/>
        <v>45</v>
      </c>
      <c r="K84" s="174">
        <f t="shared" si="21"/>
        <v>0</v>
      </c>
      <c r="L84" s="173">
        <f t="shared" si="21"/>
        <v>0</v>
      </c>
      <c r="M84" s="174">
        <f t="shared" si="21"/>
        <v>0</v>
      </c>
      <c r="N84" s="173">
        <f t="shared" si="21"/>
        <v>0</v>
      </c>
      <c r="O84" s="174">
        <f t="shared" si="21"/>
        <v>0</v>
      </c>
      <c r="P84" s="173">
        <f t="shared" si="21"/>
        <v>0</v>
      </c>
      <c r="Q84" s="174">
        <f t="shared" si="21"/>
        <v>0</v>
      </c>
      <c r="R84" s="173">
        <f t="shared" si="21"/>
        <v>0</v>
      </c>
      <c r="S84" s="124">
        <f t="shared" si="21"/>
        <v>0</v>
      </c>
      <c r="T84" s="37"/>
      <c r="U84" s="185">
        <f>H84/G84</f>
        <v>1</v>
      </c>
    </row>
    <row r="85" spans="1:21" ht="12.75">
      <c r="A85" s="38" t="s">
        <v>87</v>
      </c>
      <c r="B85" s="39" t="s">
        <v>88</v>
      </c>
      <c r="C85" s="41">
        <v>13</v>
      </c>
      <c r="D85" s="41">
        <v>20.314</v>
      </c>
      <c r="E85" s="152">
        <v>16</v>
      </c>
      <c r="F85" s="145">
        <v>7</v>
      </c>
      <c r="G85" s="165">
        <v>14</v>
      </c>
      <c r="H85" s="42">
        <f>J85+L85+N85+P85+R85</f>
        <v>14</v>
      </c>
      <c r="I85" s="43"/>
      <c r="J85" s="44">
        <v>14</v>
      </c>
      <c r="K85" s="125"/>
      <c r="L85" s="44"/>
      <c r="M85" s="125"/>
      <c r="N85" s="44"/>
      <c r="O85" s="125"/>
      <c r="P85" s="44"/>
      <c r="Q85" s="125"/>
      <c r="R85" s="44"/>
      <c r="S85" s="125"/>
      <c r="T85" s="45">
        <f>((I85-M85)/1000)/H85</f>
        <v>0</v>
      </c>
      <c r="U85" s="190">
        <f aca="true" t="shared" si="22" ref="U85:U147">H85/G85</f>
        <v>1</v>
      </c>
    </row>
    <row r="86" spans="1:21" ht="12.75">
      <c r="A86" s="38">
        <v>50105</v>
      </c>
      <c r="B86" s="39" t="s">
        <v>89</v>
      </c>
      <c r="C86" s="41">
        <v>24</v>
      </c>
      <c r="D86" s="41">
        <v>51.931999999999995</v>
      </c>
      <c r="E86" s="152">
        <v>7.372</v>
      </c>
      <c r="F86" s="145">
        <v>7</v>
      </c>
      <c r="G86" s="165">
        <v>0</v>
      </c>
      <c r="H86" s="42">
        <f>J86+L86+N86+P86+R86</f>
        <v>0</v>
      </c>
      <c r="I86" s="43"/>
      <c r="J86" s="44">
        <v>0</v>
      </c>
      <c r="K86" s="125"/>
      <c r="L86" s="44"/>
      <c r="M86" s="125"/>
      <c r="N86" s="44"/>
      <c r="O86" s="125"/>
      <c r="P86" s="44"/>
      <c r="Q86" s="125"/>
      <c r="R86" s="44"/>
      <c r="S86" s="125"/>
      <c r="T86" s="45" t="e">
        <f>((I86-M86)/1000)/H86</f>
        <v>#DIV/0!</v>
      </c>
      <c r="U86" s="190" t="e">
        <f t="shared" si="22"/>
        <v>#DIV/0!</v>
      </c>
    </row>
    <row r="87" spans="1:21" ht="12.75">
      <c r="A87" s="38">
        <v>50130</v>
      </c>
      <c r="B87" s="39" t="s">
        <v>90</v>
      </c>
      <c r="C87" s="41">
        <v>122</v>
      </c>
      <c r="D87" s="41">
        <v>67.655</v>
      </c>
      <c r="E87" s="152">
        <v>23.926000000000002</v>
      </c>
      <c r="F87" s="145">
        <v>30</v>
      </c>
      <c r="G87" s="165">
        <v>27</v>
      </c>
      <c r="H87" s="42">
        <f>J87+L87+N87+P87+R87</f>
        <v>27</v>
      </c>
      <c r="I87" s="43"/>
      <c r="J87" s="44">
        <v>27</v>
      </c>
      <c r="K87" s="125"/>
      <c r="L87" s="44"/>
      <c r="M87" s="125"/>
      <c r="N87" s="44"/>
      <c r="O87" s="125"/>
      <c r="P87" s="44"/>
      <c r="Q87" s="125"/>
      <c r="R87" s="44"/>
      <c r="S87" s="125"/>
      <c r="T87" s="45">
        <f>((I87-M87)/1000)/H87</f>
        <v>0</v>
      </c>
      <c r="U87" s="190">
        <f t="shared" si="22"/>
        <v>1</v>
      </c>
    </row>
    <row r="88" spans="1:21" ht="12.75">
      <c r="A88" s="38">
        <v>50101</v>
      </c>
      <c r="B88" s="39" t="s">
        <v>91</v>
      </c>
      <c r="C88" s="41">
        <v>79</v>
      </c>
      <c r="D88" s="41">
        <v>104.652</v>
      </c>
      <c r="E88" s="152">
        <v>0</v>
      </c>
      <c r="F88" s="145">
        <v>1</v>
      </c>
      <c r="G88" s="165">
        <v>4</v>
      </c>
      <c r="H88" s="42">
        <f>J88+L88+N88+P88+R88</f>
        <v>4</v>
      </c>
      <c r="I88" s="43"/>
      <c r="J88" s="44">
        <v>4</v>
      </c>
      <c r="K88" s="125"/>
      <c r="L88" s="44"/>
      <c r="M88" s="125"/>
      <c r="N88" s="44"/>
      <c r="O88" s="125"/>
      <c r="P88" s="44"/>
      <c r="Q88" s="125"/>
      <c r="R88" s="44"/>
      <c r="S88" s="125"/>
      <c r="T88" s="45">
        <f>((I88-M88)/1000)/H88</f>
        <v>0</v>
      </c>
      <c r="U88" s="190">
        <f t="shared" si="22"/>
        <v>1</v>
      </c>
    </row>
    <row r="89" spans="1:21" ht="12.75">
      <c r="A89" s="38">
        <v>50410</v>
      </c>
      <c r="B89" s="39" t="s">
        <v>92</v>
      </c>
      <c r="C89" s="41">
        <v>9</v>
      </c>
      <c r="D89" s="41">
        <v>2.551</v>
      </c>
      <c r="E89" s="152">
        <v>0</v>
      </c>
      <c r="F89" s="145">
        <v>1</v>
      </c>
      <c r="G89" s="165">
        <v>0</v>
      </c>
      <c r="H89" s="42">
        <f>J89+L89+N89+P89+R89</f>
        <v>0</v>
      </c>
      <c r="I89" s="43"/>
      <c r="J89" s="44">
        <v>0</v>
      </c>
      <c r="K89" s="125"/>
      <c r="L89" s="44"/>
      <c r="M89" s="125"/>
      <c r="N89" s="44"/>
      <c r="O89" s="125"/>
      <c r="P89" s="44"/>
      <c r="Q89" s="125"/>
      <c r="R89" s="44"/>
      <c r="S89" s="125"/>
      <c r="T89" s="45" t="e">
        <f>((I89-M89)/1000)/H89</f>
        <v>#DIV/0!</v>
      </c>
      <c r="U89" s="190" t="e">
        <f t="shared" si="22"/>
        <v>#DIV/0!</v>
      </c>
    </row>
    <row r="90" spans="1:21" ht="12.75">
      <c r="A90" s="31"/>
      <c r="B90" s="32" t="s">
        <v>93</v>
      </c>
      <c r="C90" s="34">
        <v>235</v>
      </c>
      <c r="D90" s="34">
        <v>234.142</v>
      </c>
      <c r="E90" s="151">
        <v>210</v>
      </c>
      <c r="F90" s="144">
        <v>181</v>
      </c>
      <c r="G90" s="164">
        <v>195</v>
      </c>
      <c r="H90" s="35">
        <f aca="true" t="shared" si="23" ref="H90:S90">SUM(H91:H99)</f>
        <v>187</v>
      </c>
      <c r="I90" s="36">
        <f>SUM(I91:I99)</f>
        <v>0</v>
      </c>
      <c r="J90" s="173">
        <f t="shared" si="23"/>
        <v>187</v>
      </c>
      <c r="K90" s="174">
        <f t="shared" si="23"/>
        <v>0</v>
      </c>
      <c r="L90" s="173">
        <f t="shared" si="23"/>
        <v>0</v>
      </c>
      <c r="M90" s="174">
        <f t="shared" si="23"/>
        <v>0</v>
      </c>
      <c r="N90" s="173">
        <f t="shared" si="23"/>
        <v>0</v>
      </c>
      <c r="O90" s="174">
        <f t="shared" si="23"/>
        <v>0</v>
      </c>
      <c r="P90" s="173">
        <f t="shared" si="23"/>
        <v>0</v>
      </c>
      <c r="Q90" s="174">
        <f t="shared" si="23"/>
        <v>0</v>
      </c>
      <c r="R90" s="173">
        <f t="shared" si="23"/>
        <v>0</v>
      </c>
      <c r="S90" s="124">
        <f t="shared" si="23"/>
        <v>0</v>
      </c>
      <c r="T90" s="37"/>
      <c r="U90" s="185">
        <f>H90/G90</f>
        <v>0.958974358974359</v>
      </c>
    </row>
    <row r="91" spans="1:21" ht="12.75">
      <c r="A91" s="38">
        <v>50103</v>
      </c>
      <c r="B91" s="39" t="s">
        <v>241</v>
      </c>
      <c r="C91" s="41">
        <v>2</v>
      </c>
      <c r="D91" s="41">
        <v>3.746</v>
      </c>
      <c r="E91" s="152">
        <v>4</v>
      </c>
      <c r="F91" s="145">
        <v>3</v>
      </c>
      <c r="G91" s="165">
        <v>3</v>
      </c>
      <c r="H91" s="42">
        <f aca="true" t="shared" si="24" ref="H91:H99">J91+L91+N91+P91+R91</f>
        <v>3</v>
      </c>
      <c r="I91" s="43"/>
      <c r="J91" s="44">
        <v>3</v>
      </c>
      <c r="K91" s="125"/>
      <c r="L91" s="44"/>
      <c r="M91" s="125"/>
      <c r="N91" s="44"/>
      <c r="O91" s="125"/>
      <c r="P91" s="44"/>
      <c r="Q91" s="125"/>
      <c r="R91" s="44"/>
      <c r="S91" s="125"/>
      <c r="T91" s="45">
        <f aca="true" t="shared" si="25" ref="T91:T99">((I91-M91)/1000)/H91</f>
        <v>0</v>
      </c>
      <c r="U91" s="190">
        <f t="shared" si="22"/>
        <v>1</v>
      </c>
    </row>
    <row r="92" spans="1:21" ht="12.75">
      <c r="A92" s="38">
        <v>51200</v>
      </c>
      <c r="B92" s="39" t="s">
        <v>94</v>
      </c>
      <c r="C92" s="41">
        <v>36</v>
      </c>
      <c r="D92" s="41">
        <v>42.706</v>
      </c>
      <c r="E92" s="152">
        <v>2</v>
      </c>
      <c r="F92" s="145">
        <v>4</v>
      </c>
      <c r="G92" s="165">
        <v>7</v>
      </c>
      <c r="H92" s="42">
        <f t="shared" si="24"/>
        <v>6</v>
      </c>
      <c r="I92" s="43"/>
      <c r="J92" s="44">
        <v>6</v>
      </c>
      <c r="K92" s="125"/>
      <c r="L92" s="44"/>
      <c r="M92" s="125"/>
      <c r="N92" s="44"/>
      <c r="O92" s="125"/>
      <c r="P92" s="44"/>
      <c r="Q92" s="125"/>
      <c r="R92" s="44"/>
      <c r="S92" s="125"/>
      <c r="T92" s="45">
        <f t="shared" si="25"/>
        <v>0</v>
      </c>
      <c r="U92" s="190">
        <f t="shared" si="22"/>
        <v>0.8571428571428571</v>
      </c>
    </row>
    <row r="93" spans="1:21" ht="12.75">
      <c r="A93" s="38" t="s">
        <v>95</v>
      </c>
      <c r="B93" s="39" t="s">
        <v>96</v>
      </c>
      <c r="C93" s="41">
        <v>26</v>
      </c>
      <c r="D93" s="41">
        <v>27.875999999999998</v>
      </c>
      <c r="E93" s="152">
        <v>27</v>
      </c>
      <c r="F93" s="145">
        <v>22</v>
      </c>
      <c r="G93" s="165">
        <v>26</v>
      </c>
      <c r="H93" s="42">
        <f t="shared" si="24"/>
        <v>23</v>
      </c>
      <c r="I93" s="43"/>
      <c r="J93" s="44">
        <v>23</v>
      </c>
      <c r="K93" s="125"/>
      <c r="L93" s="44"/>
      <c r="M93" s="125"/>
      <c r="N93" s="44"/>
      <c r="O93" s="125"/>
      <c r="P93" s="44"/>
      <c r="Q93" s="125"/>
      <c r="R93" s="44"/>
      <c r="S93" s="125"/>
      <c r="T93" s="45">
        <f t="shared" si="25"/>
        <v>0</v>
      </c>
      <c r="U93" s="190">
        <f t="shared" si="22"/>
        <v>0.8846153846153846</v>
      </c>
    </row>
    <row r="94" spans="1:21" ht="12.75">
      <c r="A94" s="38">
        <v>51810</v>
      </c>
      <c r="B94" s="39" t="s">
        <v>97</v>
      </c>
      <c r="C94" s="41">
        <v>3</v>
      </c>
      <c r="D94" s="41">
        <v>4</v>
      </c>
      <c r="E94" s="152">
        <v>12</v>
      </c>
      <c r="F94" s="145">
        <v>10</v>
      </c>
      <c r="G94" s="165">
        <v>5</v>
      </c>
      <c r="H94" s="42">
        <f t="shared" si="24"/>
        <v>5</v>
      </c>
      <c r="I94" s="43"/>
      <c r="J94" s="44">
        <v>5</v>
      </c>
      <c r="K94" s="125"/>
      <c r="L94" s="44"/>
      <c r="M94" s="125"/>
      <c r="N94" s="44"/>
      <c r="O94" s="125"/>
      <c r="P94" s="44"/>
      <c r="Q94" s="125"/>
      <c r="R94" s="44"/>
      <c r="S94" s="125"/>
      <c r="T94" s="45">
        <f t="shared" si="25"/>
        <v>0</v>
      </c>
      <c r="U94" s="190">
        <f t="shared" si="22"/>
        <v>1</v>
      </c>
    </row>
    <row r="95" spans="1:21" ht="12.75">
      <c r="A95" s="38" t="s">
        <v>98</v>
      </c>
      <c r="B95" s="39" t="s">
        <v>99</v>
      </c>
      <c r="C95" s="41">
        <v>24</v>
      </c>
      <c r="D95" s="41">
        <v>25.236999999999995</v>
      </c>
      <c r="E95" s="152">
        <v>24</v>
      </c>
      <c r="F95" s="145">
        <v>23</v>
      </c>
      <c r="G95" s="165">
        <v>25</v>
      </c>
      <c r="H95" s="42">
        <f t="shared" si="24"/>
        <v>25</v>
      </c>
      <c r="I95" s="43"/>
      <c r="J95" s="44">
        <v>25</v>
      </c>
      <c r="K95" s="125"/>
      <c r="L95" s="44"/>
      <c r="M95" s="125"/>
      <c r="N95" s="44"/>
      <c r="O95" s="125"/>
      <c r="P95" s="44"/>
      <c r="Q95" s="125"/>
      <c r="R95" s="44"/>
      <c r="S95" s="125"/>
      <c r="T95" s="45">
        <f t="shared" si="25"/>
        <v>0</v>
      </c>
      <c r="U95" s="190">
        <f t="shared" si="22"/>
        <v>1</v>
      </c>
    </row>
    <row r="96" spans="1:21" ht="12.75">
      <c r="A96" s="38" t="s">
        <v>100</v>
      </c>
      <c r="B96" s="39" t="s">
        <v>101</v>
      </c>
      <c r="C96" s="41">
        <v>35</v>
      </c>
      <c r="D96" s="41">
        <v>28.012000000000004</v>
      </c>
      <c r="E96" s="152">
        <v>27</v>
      </c>
      <c r="F96" s="145">
        <v>25</v>
      </c>
      <c r="G96" s="165">
        <v>30</v>
      </c>
      <c r="H96" s="42">
        <f t="shared" si="24"/>
        <v>28</v>
      </c>
      <c r="I96" s="43"/>
      <c r="J96" s="44">
        <v>28</v>
      </c>
      <c r="K96" s="125"/>
      <c r="L96" s="44"/>
      <c r="M96" s="125"/>
      <c r="N96" s="44"/>
      <c r="O96" s="125"/>
      <c r="P96" s="44"/>
      <c r="Q96" s="125"/>
      <c r="R96" s="44"/>
      <c r="S96" s="125"/>
      <c r="T96" s="45">
        <f t="shared" si="25"/>
        <v>0</v>
      </c>
      <c r="U96" s="190">
        <f t="shared" si="22"/>
        <v>0.9333333333333333</v>
      </c>
    </row>
    <row r="97" spans="1:21" ht="12.75">
      <c r="A97" s="38">
        <v>51802</v>
      </c>
      <c r="B97" s="39" t="s">
        <v>102</v>
      </c>
      <c r="C97" s="41">
        <v>32</v>
      </c>
      <c r="D97" s="41">
        <v>31.799999999999997</v>
      </c>
      <c r="E97" s="152">
        <v>50</v>
      </c>
      <c r="F97" s="145">
        <v>32</v>
      </c>
      <c r="G97" s="165">
        <v>34</v>
      </c>
      <c r="H97" s="42">
        <f t="shared" si="24"/>
        <v>33</v>
      </c>
      <c r="I97" s="43"/>
      <c r="J97" s="44">
        <v>33</v>
      </c>
      <c r="K97" s="125"/>
      <c r="L97" s="44"/>
      <c r="M97" s="125"/>
      <c r="N97" s="44"/>
      <c r="O97" s="125"/>
      <c r="P97" s="44"/>
      <c r="Q97" s="125"/>
      <c r="R97" s="44"/>
      <c r="S97" s="125"/>
      <c r="T97" s="45">
        <f t="shared" si="25"/>
        <v>0</v>
      </c>
      <c r="U97" s="190">
        <f t="shared" si="22"/>
        <v>0.9705882352941176</v>
      </c>
    </row>
    <row r="98" spans="1:21" ht="12.75">
      <c r="A98" s="38" t="s">
        <v>103</v>
      </c>
      <c r="B98" s="39" t="s">
        <v>104</v>
      </c>
      <c r="C98" s="41">
        <v>69</v>
      </c>
      <c r="D98" s="41">
        <v>65.41499999999999</v>
      </c>
      <c r="E98" s="152">
        <v>60</v>
      </c>
      <c r="F98" s="145">
        <v>58</v>
      </c>
      <c r="G98" s="165">
        <v>60</v>
      </c>
      <c r="H98" s="42">
        <f t="shared" si="24"/>
        <v>60</v>
      </c>
      <c r="I98" s="43"/>
      <c r="J98" s="44">
        <v>60</v>
      </c>
      <c r="K98" s="125"/>
      <c r="L98" s="44"/>
      <c r="M98" s="125"/>
      <c r="N98" s="44"/>
      <c r="O98" s="125"/>
      <c r="P98" s="44"/>
      <c r="Q98" s="125"/>
      <c r="R98" s="44"/>
      <c r="S98" s="125"/>
      <c r="T98" s="45">
        <f t="shared" si="25"/>
        <v>0</v>
      </c>
      <c r="U98" s="190">
        <f t="shared" si="22"/>
        <v>1</v>
      </c>
    </row>
    <row r="99" spans="1:21" ht="12.75">
      <c r="A99" s="38">
        <v>51834</v>
      </c>
      <c r="B99" s="39" t="s">
        <v>105</v>
      </c>
      <c r="C99" s="41">
        <v>8</v>
      </c>
      <c r="D99" s="41">
        <v>5.3500000000000005</v>
      </c>
      <c r="E99" s="152">
        <v>4</v>
      </c>
      <c r="F99" s="145">
        <v>4</v>
      </c>
      <c r="G99" s="165">
        <v>5</v>
      </c>
      <c r="H99" s="42">
        <f t="shared" si="24"/>
        <v>4</v>
      </c>
      <c r="I99" s="43"/>
      <c r="J99" s="44">
        <v>4</v>
      </c>
      <c r="K99" s="125"/>
      <c r="L99" s="44"/>
      <c r="M99" s="125"/>
      <c r="N99" s="44"/>
      <c r="O99" s="125"/>
      <c r="P99" s="44"/>
      <c r="Q99" s="125"/>
      <c r="R99" s="44"/>
      <c r="S99" s="125"/>
      <c r="T99" s="45">
        <f t="shared" si="25"/>
        <v>0</v>
      </c>
      <c r="U99" s="190">
        <f t="shared" si="22"/>
        <v>0.8</v>
      </c>
    </row>
    <row r="100" spans="1:21" ht="12.75">
      <c r="A100" s="31"/>
      <c r="B100" s="32" t="s">
        <v>106</v>
      </c>
      <c r="C100" s="34">
        <v>651</v>
      </c>
      <c r="D100" s="34">
        <v>532.8879999999999</v>
      </c>
      <c r="E100" s="151">
        <v>184.408</v>
      </c>
      <c r="F100" s="144">
        <v>149</v>
      </c>
      <c r="G100" s="164">
        <v>152</v>
      </c>
      <c r="H100" s="35">
        <f aca="true" t="shared" si="26" ref="H100:S100">SUM(H101:H109)</f>
        <v>136</v>
      </c>
      <c r="I100" s="36">
        <f>SUM(I101:I109)</f>
        <v>0</v>
      </c>
      <c r="J100" s="173">
        <f t="shared" si="26"/>
        <v>136</v>
      </c>
      <c r="K100" s="174">
        <f t="shared" si="26"/>
        <v>0</v>
      </c>
      <c r="L100" s="173">
        <f t="shared" si="26"/>
        <v>0</v>
      </c>
      <c r="M100" s="174">
        <f t="shared" si="26"/>
        <v>0</v>
      </c>
      <c r="N100" s="173">
        <f t="shared" si="26"/>
        <v>0</v>
      </c>
      <c r="O100" s="174">
        <f t="shared" si="26"/>
        <v>0</v>
      </c>
      <c r="P100" s="173">
        <f t="shared" si="26"/>
        <v>0</v>
      </c>
      <c r="Q100" s="174">
        <f t="shared" si="26"/>
        <v>0</v>
      </c>
      <c r="R100" s="173">
        <f t="shared" si="26"/>
        <v>0</v>
      </c>
      <c r="S100" s="124">
        <f t="shared" si="26"/>
        <v>0</v>
      </c>
      <c r="T100" s="37"/>
      <c r="U100" s="185">
        <f>H100/G100</f>
        <v>0.8947368421052632</v>
      </c>
    </row>
    <row r="101" spans="1:21" ht="12.75">
      <c r="A101" s="38">
        <v>51826</v>
      </c>
      <c r="B101" s="39" t="s">
        <v>107</v>
      </c>
      <c r="C101" s="41">
        <v>98</v>
      </c>
      <c r="D101" s="41">
        <v>53.57</v>
      </c>
      <c r="E101" s="152">
        <v>-0.16000000000000014</v>
      </c>
      <c r="F101" s="145">
        <v>0</v>
      </c>
      <c r="G101" s="165">
        <v>0</v>
      </c>
      <c r="H101" s="42">
        <f aca="true" t="shared" si="27" ref="H101:H109">J101+L101+N101+P101+R101</f>
        <v>0</v>
      </c>
      <c r="I101" s="43"/>
      <c r="J101" s="44">
        <v>0</v>
      </c>
      <c r="K101" s="125"/>
      <c r="L101" s="44"/>
      <c r="M101" s="125"/>
      <c r="N101" s="44"/>
      <c r="O101" s="125"/>
      <c r="P101" s="44"/>
      <c r="Q101" s="125"/>
      <c r="R101" s="44"/>
      <c r="S101" s="125"/>
      <c r="T101" s="45" t="e">
        <f aca="true" t="shared" si="28" ref="T101:T109">((I101-M101)/1000)/H101</f>
        <v>#DIV/0!</v>
      </c>
      <c r="U101" s="190" t="e">
        <f t="shared" si="22"/>
        <v>#DIV/0!</v>
      </c>
    </row>
    <row r="102" spans="1:21" ht="12.75">
      <c r="A102" s="38">
        <v>51828</v>
      </c>
      <c r="B102" s="39" t="s">
        <v>108</v>
      </c>
      <c r="C102" s="41">
        <v>112</v>
      </c>
      <c r="D102" s="41">
        <v>72.999</v>
      </c>
      <c r="E102" s="152">
        <v>8</v>
      </c>
      <c r="F102" s="145">
        <v>8</v>
      </c>
      <c r="G102" s="165">
        <v>12</v>
      </c>
      <c r="H102" s="42">
        <f t="shared" si="27"/>
        <v>10</v>
      </c>
      <c r="I102" s="43"/>
      <c r="J102" s="44">
        <v>10</v>
      </c>
      <c r="K102" s="125"/>
      <c r="L102" s="44"/>
      <c r="M102" s="125"/>
      <c r="N102" s="44"/>
      <c r="O102" s="125"/>
      <c r="P102" s="44"/>
      <c r="Q102" s="125"/>
      <c r="R102" s="44"/>
      <c r="S102" s="125"/>
      <c r="T102" s="45">
        <f t="shared" si="28"/>
        <v>0</v>
      </c>
      <c r="U102" s="190">
        <f t="shared" si="22"/>
        <v>0.8333333333333334</v>
      </c>
    </row>
    <row r="103" spans="1:21" ht="12.75">
      <c r="A103" s="38">
        <v>51833</v>
      </c>
      <c r="B103" s="39" t="s">
        <v>109</v>
      </c>
      <c r="C103" s="41">
        <v>56</v>
      </c>
      <c r="D103" s="41">
        <v>157.427</v>
      </c>
      <c r="E103" s="152">
        <v>41</v>
      </c>
      <c r="F103" s="145">
        <v>6</v>
      </c>
      <c r="G103" s="165">
        <v>10</v>
      </c>
      <c r="H103" s="42">
        <f t="shared" si="27"/>
        <v>0</v>
      </c>
      <c r="I103" s="43"/>
      <c r="J103" s="44">
        <v>0</v>
      </c>
      <c r="K103" s="125"/>
      <c r="L103" s="44"/>
      <c r="M103" s="125"/>
      <c r="N103" s="44"/>
      <c r="O103" s="125"/>
      <c r="P103" s="44"/>
      <c r="Q103" s="125"/>
      <c r="R103" s="44"/>
      <c r="S103" s="125"/>
      <c r="T103" s="45" t="e">
        <f t="shared" si="28"/>
        <v>#DIV/0!</v>
      </c>
      <c r="U103" s="190">
        <f t="shared" si="22"/>
        <v>0</v>
      </c>
    </row>
    <row r="104" spans="1:21" ht="12.75">
      <c r="A104" s="38">
        <v>51847</v>
      </c>
      <c r="B104" s="47" t="s">
        <v>110</v>
      </c>
      <c r="C104" s="85">
        <v>68</v>
      </c>
      <c r="D104" s="85">
        <v>66.64</v>
      </c>
      <c r="E104" s="153">
        <v>31.925</v>
      </c>
      <c r="F104" s="146">
        <v>38</v>
      </c>
      <c r="G104" s="166">
        <v>30</v>
      </c>
      <c r="H104" s="42">
        <f t="shared" si="27"/>
        <v>30</v>
      </c>
      <c r="I104" s="43"/>
      <c r="J104" s="44">
        <v>30</v>
      </c>
      <c r="K104" s="125"/>
      <c r="L104" s="44"/>
      <c r="M104" s="125"/>
      <c r="N104" s="44"/>
      <c r="O104" s="125"/>
      <c r="P104" s="44"/>
      <c r="Q104" s="125"/>
      <c r="R104" s="44"/>
      <c r="S104" s="125"/>
      <c r="T104" s="45">
        <f t="shared" si="28"/>
        <v>0</v>
      </c>
      <c r="U104" s="190">
        <f t="shared" si="22"/>
        <v>1</v>
      </c>
    </row>
    <row r="105" spans="1:21" ht="12.75">
      <c r="A105" s="38">
        <v>51853</v>
      </c>
      <c r="B105" s="39" t="s">
        <v>111</v>
      </c>
      <c r="C105" s="41">
        <v>30</v>
      </c>
      <c r="D105" s="41">
        <v>36.144</v>
      </c>
      <c r="E105" s="152">
        <v>5.51</v>
      </c>
      <c r="F105" s="145">
        <v>0</v>
      </c>
      <c r="G105" s="165">
        <v>0</v>
      </c>
      <c r="H105" s="42">
        <f t="shared" si="27"/>
        <v>0</v>
      </c>
      <c r="I105" s="43"/>
      <c r="J105" s="44">
        <v>0</v>
      </c>
      <c r="K105" s="125"/>
      <c r="L105" s="44"/>
      <c r="M105" s="125"/>
      <c r="N105" s="44"/>
      <c r="O105" s="125"/>
      <c r="P105" s="44"/>
      <c r="Q105" s="125"/>
      <c r="R105" s="44"/>
      <c r="S105" s="125"/>
      <c r="T105" s="45" t="e">
        <f t="shared" si="28"/>
        <v>#DIV/0!</v>
      </c>
      <c r="U105" s="190" t="e">
        <f t="shared" si="22"/>
        <v>#DIV/0!</v>
      </c>
    </row>
    <row r="106" spans="1:21" ht="12.75">
      <c r="A106" s="46">
        <v>51870</v>
      </c>
      <c r="B106" s="39" t="s">
        <v>112</v>
      </c>
      <c r="C106" s="41">
        <v>165</v>
      </c>
      <c r="D106" s="41">
        <v>26.57</v>
      </c>
      <c r="E106" s="152">
        <v>9.783</v>
      </c>
      <c r="F106" s="145">
        <v>1</v>
      </c>
      <c r="G106" s="165">
        <v>10</v>
      </c>
      <c r="H106" s="42">
        <f t="shared" si="27"/>
        <v>4</v>
      </c>
      <c r="I106" s="43"/>
      <c r="J106" s="44">
        <v>4</v>
      </c>
      <c r="K106" s="125"/>
      <c r="L106" s="44"/>
      <c r="M106" s="125"/>
      <c r="N106" s="44"/>
      <c r="O106" s="125"/>
      <c r="P106" s="44"/>
      <c r="Q106" s="125"/>
      <c r="R106" s="44"/>
      <c r="S106" s="125"/>
      <c r="T106" s="45">
        <f t="shared" si="28"/>
        <v>0</v>
      </c>
      <c r="U106" s="190">
        <f t="shared" si="22"/>
        <v>0.4</v>
      </c>
    </row>
    <row r="107" spans="1:21" ht="12.75">
      <c r="A107" s="38">
        <v>51864</v>
      </c>
      <c r="B107" s="39" t="s">
        <v>113</v>
      </c>
      <c r="C107" s="41">
        <v>2</v>
      </c>
      <c r="D107" s="41">
        <v>0</v>
      </c>
      <c r="E107" s="152">
        <v>0</v>
      </c>
      <c r="F107" s="145">
        <v>2</v>
      </c>
      <c r="G107" s="165">
        <v>2</v>
      </c>
      <c r="H107" s="42">
        <f t="shared" si="27"/>
        <v>2</v>
      </c>
      <c r="I107" s="43"/>
      <c r="J107" s="44">
        <v>2</v>
      </c>
      <c r="K107" s="125"/>
      <c r="L107" s="44"/>
      <c r="M107" s="125"/>
      <c r="N107" s="44"/>
      <c r="O107" s="125"/>
      <c r="P107" s="44"/>
      <c r="Q107" s="125"/>
      <c r="R107" s="44"/>
      <c r="S107" s="125"/>
      <c r="T107" s="45">
        <f t="shared" si="28"/>
        <v>0</v>
      </c>
      <c r="U107" s="190">
        <f t="shared" si="22"/>
        <v>1</v>
      </c>
    </row>
    <row r="108" spans="1:21" ht="12.75">
      <c r="A108" s="38">
        <v>51862</v>
      </c>
      <c r="B108" s="39" t="s">
        <v>114</v>
      </c>
      <c r="C108" s="41">
        <v>46</v>
      </c>
      <c r="D108" s="41">
        <v>46.368</v>
      </c>
      <c r="E108" s="152">
        <v>47</v>
      </c>
      <c r="F108" s="145">
        <v>48</v>
      </c>
      <c r="G108" s="165">
        <v>48</v>
      </c>
      <c r="H108" s="42">
        <f t="shared" si="27"/>
        <v>50</v>
      </c>
      <c r="I108" s="43"/>
      <c r="J108" s="44">
        <v>50</v>
      </c>
      <c r="K108" s="125"/>
      <c r="L108" s="44"/>
      <c r="M108" s="125"/>
      <c r="N108" s="44"/>
      <c r="O108" s="125"/>
      <c r="P108" s="44"/>
      <c r="Q108" s="125"/>
      <c r="R108" s="44"/>
      <c r="S108" s="125"/>
      <c r="T108" s="45">
        <f t="shared" si="28"/>
        <v>0</v>
      </c>
      <c r="U108" s="190">
        <f t="shared" si="22"/>
        <v>1.0416666666666667</v>
      </c>
    </row>
    <row r="109" spans="1:21" ht="12.75">
      <c r="A109" s="38">
        <v>51844</v>
      </c>
      <c r="B109" s="39" t="s">
        <v>115</v>
      </c>
      <c r="C109" s="41">
        <v>74</v>
      </c>
      <c r="D109" s="41">
        <v>73.17</v>
      </c>
      <c r="E109" s="152">
        <v>41.35</v>
      </c>
      <c r="F109" s="145">
        <v>46</v>
      </c>
      <c r="G109" s="165">
        <v>40</v>
      </c>
      <c r="H109" s="42">
        <f t="shared" si="27"/>
        <v>40</v>
      </c>
      <c r="I109" s="43"/>
      <c r="J109" s="44">
        <v>40</v>
      </c>
      <c r="K109" s="125"/>
      <c r="L109" s="44"/>
      <c r="M109" s="125"/>
      <c r="N109" s="44"/>
      <c r="O109" s="125"/>
      <c r="P109" s="44"/>
      <c r="Q109" s="125"/>
      <c r="R109" s="44"/>
      <c r="S109" s="125"/>
      <c r="T109" s="45">
        <f t="shared" si="28"/>
        <v>0</v>
      </c>
      <c r="U109" s="190">
        <f t="shared" si="22"/>
        <v>1</v>
      </c>
    </row>
    <row r="110" spans="1:21" ht="12.75">
      <c r="A110" s="31"/>
      <c r="B110" s="32" t="s">
        <v>116</v>
      </c>
      <c r="C110" s="34">
        <v>62</v>
      </c>
      <c r="D110" s="34">
        <v>17</v>
      </c>
      <c r="E110" s="151">
        <v>14.55</v>
      </c>
      <c r="F110" s="144">
        <v>21</v>
      </c>
      <c r="G110" s="164">
        <v>18</v>
      </c>
      <c r="H110" s="35">
        <f aca="true" t="shared" si="29" ref="H110:S110">SUM(H111:H114)</f>
        <v>18</v>
      </c>
      <c r="I110" s="36">
        <f>SUM(I111:I114)</f>
        <v>0</v>
      </c>
      <c r="J110" s="173">
        <f t="shared" si="29"/>
        <v>18</v>
      </c>
      <c r="K110" s="174">
        <f t="shared" si="29"/>
        <v>0</v>
      </c>
      <c r="L110" s="173">
        <f t="shared" si="29"/>
        <v>0</v>
      </c>
      <c r="M110" s="174">
        <f t="shared" si="29"/>
        <v>0</v>
      </c>
      <c r="N110" s="173">
        <f t="shared" si="29"/>
        <v>0</v>
      </c>
      <c r="O110" s="174">
        <f t="shared" si="29"/>
        <v>0</v>
      </c>
      <c r="P110" s="173">
        <f t="shared" si="29"/>
        <v>0</v>
      </c>
      <c r="Q110" s="174">
        <f t="shared" si="29"/>
        <v>0</v>
      </c>
      <c r="R110" s="173">
        <f t="shared" si="29"/>
        <v>0</v>
      </c>
      <c r="S110" s="124">
        <f t="shared" si="29"/>
        <v>0</v>
      </c>
      <c r="T110" s="37"/>
      <c r="U110" s="185">
        <f>H110/G110</f>
        <v>1</v>
      </c>
    </row>
    <row r="111" spans="1:21" ht="12.75">
      <c r="A111" s="38">
        <v>50109</v>
      </c>
      <c r="B111" s="39" t="s">
        <v>117</v>
      </c>
      <c r="C111" s="41">
        <v>14</v>
      </c>
      <c r="D111" s="41">
        <v>15.706</v>
      </c>
      <c r="E111" s="152">
        <v>12.55</v>
      </c>
      <c r="F111" s="145">
        <v>12</v>
      </c>
      <c r="G111" s="165">
        <v>13</v>
      </c>
      <c r="H111" s="42">
        <f>J111+L111+N111+P111+R111</f>
        <v>13</v>
      </c>
      <c r="I111" s="43"/>
      <c r="J111" s="44">
        <v>13</v>
      </c>
      <c r="K111" s="125"/>
      <c r="L111" s="44"/>
      <c r="M111" s="125"/>
      <c r="N111" s="44"/>
      <c r="O111" s="125"/>
      <c r="P111" s="44"/>
      <c r="Q111" s="125"/>
      <c r="R111" s="44"/>
      <c r="S111" s="125"/>
      <c r="T111" s="45">
        <f>((I111-M111)/1000)/H111</f>
        <v>0</v>
      </c>
      <c r="U111" s="190">
        <f t="shared" si="22"/>
        <v>1</v>
      </c>
    </row>
    <row r="112" spans="1:21" ht="12.75">
      <c r="A112" s="38">
        <v>51102</v>
      </c>
      <c r="B112" s="39" t="s">
        <v>118</v>
      </c>
      <c r="C112" s="41">
        <v>8</v>
      </c>
      <c r="D112" s="41">
        <v>1.294</v>
      </c>
      <c r="E112" s="152">
        <v>2</v>
      </c>
      <c r="F112" s="145">
        <v>9</v>
      </c>
      <c r="G112" s="165">
        <v>5</v>
      </c>
      <c r="H112" s="42">
        <f>J112+L112+N112+P112+R112</f>
        <v>5</v>
      </c>
      <c r="I112" s="43"/>
      <c r="J112" s="44">
        <v>5</v>
      </c>
      <c r="K112" s="125"/>
      <c r="L112" s="44"/>
      <c r="M112" s="125"/>
      <c r="N112" s="44"/>
      <c r="O112" s="125"/>
      <c r="P112" s="44"/>
      <c r="Q112" s="125"/>
      <c r="R112" s="44"/>
      <c r="S112" s="125"/>
      <c r="T112" s="45">
        <f>((I112-M112)/1000)/H112</f>
        <v>0</v>
      </c>
      <c r="U112" s="190">
        <f t="shared" si="22"/>
        <v>1</v>
      </c>
    </row>
    <row r="113" spans="1:21" ht="12.75">
      <c r="A113" s="38">
        <v>51820</v>
      </c>
      <c r="B113" s="39" t="s">
        <v>119</v>
      </c>
      <c r="C113" s="41">
        <v>40</v>
      </c>
      <c r="D113" s="41">
        <v>0</v>
      </c>
      <c r="E113" s="152">
        <v>0</v>
      </c>
      <c r="F113" s="145">
        <v>0</v>
      </c>
      <c r="G113" s="165">
        <v>0</v>
      </c>
      <c r="H113" s="42">
        <f>J113+L113+N113+P113+R113</f>
        <v>0</v>
      </c>
      <c r="I113" s="43"/>
      <c r="J113" s="44">
        <v>0</v>
      </c>
      <c r="K113" s="125"/>
      <c r="L113" s="44"/>
      <c r="M113" s="125"/>
      <c r="N113" s="44"/>
      <c r="O113" s="125"/>
      <c r="P113" s="44"/>
      <c r="Q113" s="125"/>
      <c r="R113" s="44"/>
      <c r="S113" s="125"/>
      <c r="T113" s="45" t="e">
        <f>((I113-M113)/1000)/H113</f>
        <v>#DIV/0!</v>
      </c>
      <c r="U113" s="190" t="e">
        <f t="shared" si="22"/>
        <v>#DIV/0!</v>
      </c>
    </row>
    <row r="114" spans="1:21" ht="12.75">
      <c r="A114" s="38" t="s">
        <v>120</v>
      </c>
      <c r="B114" s="39" t="s">
        <v>121</v>
      </c>
      <c r="C114" s="41">
        <v>0</v>
      </c>
      <c r="D114" s="41">
        <v>0</v>
      </c>
      <c r="E114" s="152">
        <v>0</v>
      </c>
      <c r="F114" s="145">
        <v>0</v>
      </c>
      <c r="G114" s="165">
        <v>0</v>
      </c>
      <c r="H114" s="42">
        <f>J114+L114+N114+P114+R114</f>
        <v>0</v>
      </c>
      <c r="I114" s="43"/>
      <c r="J114" s="44">
        <v>0</v>
      </c>
      <c r="K114" s="125"/>
      <c r="L114" s="44"/>
      <c r="M114" s="125"/>
      <c r="N114" s="44"/>
      <c r="O114" s="125"/>
      <c r="P114" s="44"/>
      <c r="Q114" s="125"/>
      <c r="R114" s="44"/>
      <c r="S114" s="125"/>
      <c r="T114" s="45" t="e">
        <f>((I114-M114)/1000)/H114</f>
        <v>#DIV/0!</v>
      </c>
      <c r="U114" s="190" t="e">
        <f t="shared" si="22"/>
        <v>#DIV/0!</v>
      </c>
    </row>
    <row r="115" spans="1:21" ht="12.75">
      <c r="A115" s="31"/>
      <c r="B115" s="32" t="s">
        <v>122</v>
      </c>
      <c r="C115" s="34">
        <v>2163</v>
      </c>
      <c r="D115" s="34">
        <v>1995.202</v>
      </c>
      <c r="E115" s="151">
        <v>1832</v>
      </c>
      <c r="F115" s="144">
        <v>1858</v>
      </c>
      <c r="G115" s="164">
        <v>1871.906</v>
      </c>
      <c r="H115" s="35">
        <f aca="true" t="shared" si="30" ref="H115:S115">SUM(H116:H122)</f>
        <v>1871.906</v>
      </c>
      <c r="I115" s="36">
        <f>SUM(I116:I122)</f>
        <v>0</v>
      </c>
      <c r="J115" s="173">
        <f t="shared" si="30"/>
        <v>1871.906</v>
      </c>
      <c r="K115" s="174">
        <f t="shared" si="30"/>
        <v>0</v>
      </c>
      <c r="L115" s="173">
        <f t="shared" si="30"/>
        <v>0</v>
      </c>
      <c r="M115" s="174">
        <f t="shared" si="30"/>
        <v>0</v>
      </c>
      <c r="N115" s="173">
        <f t="shared" si="30"/>
        <v>0</v>
      </c>
      <c r="O115" s="174">
        <f t="shared" si="30"/>
        <v>0</v>
      </c>
      <c r="P115" s="173">
        <f t="shared" si="30"/>
        <v>0</v>
      </c>
      <c r="Q115" s="174">
        <f t="shared" si="30"/>
        <v>0</v>
      </c>
      <c r="R115" s="173">
        <f t="shared" si="30"/>
        <v>0</v>
      </c>
      <c r="S115" s="124">
        <f t="shared" si="30"/>
        <v>0</v>
      </c>
      <c r="T115" s="37"/>
      <c r="U115" s="185">
        <f>H115/G115</f>
        <v>1</v>
      </c>
    </row>
    <row r="116" spans="1:21" ht="12.75">
      <c r="A116" s="38">
        <v>51821</v>
      </c>
      <c r="B116" s="39" t="s">
        <v>123</v>
      </c>
      <c r="C116" s="41">
        <v>0</v>
      </c>
      <c r="D116" s="41">
        <v>0</v>
      </c>
      <c r="E116" s="152">
        <v>0</v>
      </c>
      <c r="F116" s="145">
        <v>0</v>
      </c>
      <c r="G116" s="165">
        <v>0</v>
      </c>
      <c r="H116" s="42">
        <f aca="true" t="shared" si="31" ref="H116:H122">J116+L116+N116+P116+R116</f>
        <v>0</v>
      </c>
      <c r="I116" s="43"/>
      <c r="J116" s="44">
        <v>0</v>
      </c>
      <c r="K116" s="125"/>
      <c r="L116" s="44"/>
      <c r="M116" s="125"/>
      <c r="N116" s="44"/>
      <c r="O116" s="125"/>
      <c r="P116" s="44"/>
      <c r="Q116" s="125"/>
      <c r="R116" s="44"/>
      <c r="S116" s="125"/>
      <c r="T116" s="45" t="e">
        <f>((I116-M116)/1000)/H116</f>
        <v>#DIV/0!</v>
      </c>
      <c r="U116" s="190" t="e">
        <f t="shared" si="22"/>
        <v>#DIV/0!</v>
      </c>
    </row>
    <row r="117" spans="1:21" ht="12.75">
      <c r="A117" s="38">
        <v>51860</v>
      </c>
      <c r="B117" s="39" t="s">
        <v>124</v>
      </c>
      <c r="C117" s="41">
        <v>1635</v>
      </c>
      <c r="D117" s="41">
        <v>1655.096</v>
      </c>
      <c r="E117" s="152">
        <v>1655</v>
      </c>
      <c r="F117" s="145">
        <v>1655</v>
      </c>
      <c r="G117" s="165">
        <v>1708.059</v>
      </c>
      <c r="H117" s="42">
        <f t="shared" si="31"/>
        <v>1708.059</v>
      </c>
      <c r="I117" s="43"/>
      <c r="J117" s="44">
        <v>1708.059</v>
      </c>
      <c r="K117" s="127"/>
      <c r="L117" s="44"/>
      <c r="M117" s="125"/>
      <c r="N117" s="44"/>
      <c r="O117" s="125"/>
      <c r="P117" s="44"/>
      <c r="Q117" s="125"/>
      <c r="R117" s="44"/>
      <c r="S117" s="125"/>
      <c r="T117" s="45">
        <f>((I117-M117)/1000)/H117</f>
        <v>0</v>
      </c>
      <c r="U117" s="190">
        <f t="shared" si="22"/>
        <v>1</v>
      </c>
    </row>
    <row r="118" spans="1:21" ht="12.75">
      <c r="A118" s="46">
        <v>51861</v>
      </c>
      <c r="B118" s="39" t="s">
        <v>125</v>
      </c>
      <c r="C118" s="41">
        <v>398</v>
      </c>
      <c r="D118" s="41">
        <v>42.948</v>
      </c>
      <c r="E118" s="152">
        <v>21</v>
      </c>
      <c r="F118" s="145">
        <v>2</v>
      </c>
      <c r="G118" s="165">
        <v>0</v>
      </c>
      <c r="H118" s="42">
        <f t="shared" si="31"/>
        <v>0</v>
      </c>
      <c r="I118" s="43"/>
      <c r="J118" s="44">
        <v>0</v>
      </c>
      <c r="K118" s="127"/>
      <c r="L118" s="44"/>
      <c r="M118" s="125"/>
      <c r="N118" s="44"/>
      <c r="O118" s="125"/>
      <c r="P118" s="44"/>
      <c r="Q118" s="125"/>
      <c r="R118" s="44"/>
      <c r="S118" s="125"/>
      <c r="T118" s="126">
        <f>(I118-M118)/1000</f>
        <v>0</v>
      </c>
      <c r="U118" s="190" t="e">
        <f t="shared" si="22"/>
        <v>#DIV/0!</v>
      </c>
    </row>
    <row r="119" spans="1:21" ht="12.75">
      <c r="A119" s="46">
        <v>51863</v>
      </c>
      <c r="B119" s="39" t="s">
        <v>126</v>
      </c>
      <c r="C119" s="41">
        <v>4</v>
      </c>
      <c r="D119" s="41">
        <v>4.32</v>
      </c>
      <c r="E119" s="152">
        <v>4</v>
      </c>
      <c r="F119" s="145">
        <v>4</v>
      </c>
      <c r="G119" s="165">
        <v>6</v>
      </c>
      <c r="H119" s="42">
        <f t="shared" si="31"/>
        <v>6</v>
      </c>
      <c r="I119" s="43"/>
      <c r="J119" s="44">
        <v>6</v>
      </c>
      <c r="K119" s="127"/>
      <c r="L119" s="44"/>
      <c r="M119" s="125"/>
      <c r="N119" s="44"/>
      <c r="O119" s="125"/>
      <c r="P119" s="44"/>
      <c r="Q119" s="125"/>
      <c r="R119" s="44"/>
      <c r="S119" s="125"/>
      <c r="T119" s="45">
        <f>((I119-M119)/1000)/H119</f>
        <v>0</v>
      </c>
      <c r="U119" s="190">
        <f t="shared" si="22"/>
        <v>1</v>
      </c>
    </row>
    <row r="120" spans="1:21" ht="12.75">
      <c r="A120" s="46"/>
      <c r="B120" s="39" t="s">
        <v>127</v>
      </c>
      <c r="C120" s="41">
        <v>100</v>
      </c>
      <c r="D120" s="41">
        <v>101.445</v>
      </c>
      <c r="E120" s="152">
        <v>123</v>
      </c>
      <c r="F120" s="145">
        <v>105</v>
      </c>
      <c r="G120" s="165">
        <v>131.02</v>
      </c>
      <c r="H120" s="42">
        <f t="shared" si="31"/>
        <v>131.02</v>
      </c>
      <c r="I120" s="43"/>
      <c r="J120" s="44">
        <v>131.02</v>
      </c>
      <c r="K120" s="127"/>
      <c r="L120" s="44"/>
      <c r="M120" s="125"/>
      <c r="N120" s="44"/>
      <c r="O120" s="125"/>
      <c r="P120" s="44"/>
      <c r="Q120" s="125"/>
      <c r="R120" s="44"/>
      <c r="S120" s="125"/>
      <c r="T120" s="45">
        <f>((I120-M120)/1000)/H120</f>
        <v>0</v>
      </c>
      <c r="U120" s="190">
        <f t="shared" si="22"/>
        <v>1</v>
      </c>
    </row>
    <row r="121" spans="1:21" ht="12.75">
      <c r="A121" s="46"/>
      <c r="B121" s="39" t="s">
        <v>128</v>
      </c>
      <c r="C121" s="41">
        <v>26</v>
      </c>
      <c r="D121" s="41">
        <v>25.938</v>
      </c>
      <c r="E121" s="152">
        <v>26</v>
      </c>
      <c r="F121" s="145">
        <v>27</v>
      </c>
      <c r="G121" s="165">
        <v>26.827</v>
      </c>
      <c r="H121" s="42">
        <f t="shared" si="31"/>
        <v>26.827</v>
      </c>
      <c r="I121" s="43"/>
      <c r="J121" s="44">
        <v>26.827</v>
      </c>
      <c r="K121" s="127"/>
      <c r="L121" s="44"/>
      <c r="M121" s="125"/>
      <c r="N121" s="44"/>
      <c r="O121" s="125"/>
      <c r="P121" s="44"/>
      <c r="Q121" s="125"/>
      <c r="R121" s="44"/>
      <c r="S121" s="125"/>
      <c r="T121" s="45">
        <f>((I121-M121)/1000)/H121</f>
        <v>0</v>
      </c>
      <c r="U121" s="190">
        <f t="shared" si="22"/>
        <v>1</v>
      </c>
    </row>
    <row r="122" spans="1:21" ht="12.75">
      <c r="A122" s="46">
        <v>51861</v>
      </c>
      <c r="B122" s="39" t="s">
        <v>129</v>
      </c>
      <c r="C122" s="41">
        <v>0</v>
      </c>
      <c r="D122" s="41">
        <v>165.455</v>
      </c>
      <c r="E122" s="152">
        <v>3</v>
      </c>
      <c r="F122" s="145">
        <v>65</v>
      </c>
      <c r="G122" s="165">
        <v>0</v>
      </c>
      <c r="H122" s="42">
        <f t="shared" si="31"/>
        <v>0</v>
      </c>
      <c r="I122" s="43"/>
      <c r="J122" s="44">
        <v>0</v>
      </c>
      <c r="K122" s="125"/>
      <c r="L122" s="44"/>
      <c r="M122" s="125"/>
      <c r="N122" s="44"/>
      <c r="O122" s="125"/>
      <c r="P122" s="44"/>
      <c r="Q122" s="125"/>
      <c r="R122" s="44"/>
      <c r="S122" s="125"/>
      <c r="T122" s="45" t="e">
        <f>((I122-M122)/1000)/H122</f>
        <v>#DIV/0!</v>
      </c>
      <c r="U122" s="190" t="e">
        <f t="shared" si="22"/>
        <v>#DIV/0!</v>
      </c>
    </row>
    <row r="123" spans="1:21" ht="12.75">
      <c r="A123" s="31"/>
      <c r="B123" s="32" t="s">
        <v>130</v>
      </c>
      <c r="C123" s="34">
        <v>29</v>
      </c>
      <c r="D123" s="34">
        <v>41.495000000000005</v>
      </c>
      <c r="E123" s="151">
        <v>35</v>
      </c>
      <c r="F123" s="144">
        <v>18</v>
      </c>
      <c r="G123" s="164">
        <v>15</v>
      </c>
      <c r="H123" s="35">
        <f aca="true" t="shared" si="32" ref="H123:S123">SUM(H124:H127)</f>
        <v>15</v>
      </c>
      <c r="I123" s="36">
        <f>SUM(I124:I127)</f>
        <v>0</v>
      </c>
      <c r="J123" s="173">
        <f t="shared" si="32"/>
        <v>15</v>
      </c>
      <c r="K123" s="174">
        <f t="shared" si="32"/>
        <v>0</v>
      </c>
      <c r="L123" s="173">
        <f t="shared" si="32"/>
        <v>0</v>
      </c>
      <c r="M123" s="174">
        <f t="shared" si="32"/>
        <v>0</v>
      </c>
      <c r="N123" s="173">
        <f t="shared" si="32"/>
        <v>0</v>
      </c>
      <c r="O123" s="174">
        <f t="shared" si="32"/>
        <v>0</v>
      </c>
      <c r="P123" s="173">
        <f t="shared" si="32"/>
        <v>0</v>
      </c>
      <c r="Q123" s="174">
        <f t="shared" si="32"/>
        <v>0</v>
      </c>
      <c r="R123" s="173">
        <f t="shared" si="32"/>
        <v>0</v>
      </c>
      <c r="S123" s="124">
        <f t="shared" si="32"/>
        <v>0</v>
      </c>
      <c r="T123" s="37"/>
      <c r="U123" s="185">
        <f>H123/G123</f>
        <v>1</v>
      </c>
    </row>
    <row r="124" spans="1:21" ht="12.75">
      <c r="A124" s="38">
        <v>53805</v>
      </c>
      <c r="B124" s="39" t="s">
        <v>131</v>
      </c>
      <c r="C124" s="41">
        <v>0</v>
      </c>
      <c r="D124" s="41">
        <v>0</v>
      </c>
      <c r="E124" s="152">
        <v>0</v>
      </c>
      <c r="F124" s="145">
        <v>0</v>
      </c>
      <c r="G124" s="165">
        <v>0</v>
      </c>
      <c r="H124" s="42">
        <f>J124+L124+N124+P124+R124</f>
        <v>0</v>
      </c>
      <c r="I124" s="43"/>
      <c r="J124" s="44">
        <v>0</v>
      </c>
      <c r="K124" s="125"/>
      <c r="L124" s="44"/>
      <c r="M124" s="125"/>
      <c r="N124" s="44"/>
      <c r="O124" s="125"/>
      <c r="P124" s="44"/>
      <c r="Q124" s="125"/>
      <c r="R124" s="44"/>
      <c r="S124" s="125"/>
      <c r="T124" s="45" t="e">
        <f>((I124-M124)/1000)/H124</f>
        <v>#DIV/0!</v>
      </c>
      <c r="U124" s="190" t="e">
        <f t="shared" si="22"/>
        <v>#DIV/0!</v>
      </c>
    </row>
    <row r="125" spans="1:21" ht="12.75">
      <c r="A125" s="38">
        <v>51856</v>
      </c>
      <c r="B125" s="39" t="s">
        <v>219</v>
      </c>
      <c r="C125" s="41"/>
      <c r="D125" s="41"/>
      <c r="E125" s="152">
        <v>3</v>
      </c>
      <c r="F125" s="145">
        <v>0</v>
      </c>
      <c r="G125" s="165"/>
      <c r="H125" s="42"/>
      <c r="I125" s="43"/>
      <c r="J125" s="181"/>
      <c r="K125" s="125"/>
      <c r="L125" s="44"/>
      <c r="M125" s="125"/>
      <c r="N125" s="44"/>
      <c r="O125" s="125"/>
      <c r="P125" s="44"/>
      <c r="Q125" s="125"/>
      <c r="R125" s="44"/>
      <c r="S125" s="125"/>
      <c r="T125" s="45"/>
      <c r="U125" s="190" t="e">
        <f t="shared" si="22"/>
        <v>#DIV/0!</v>
      </c>
    </row>
    <row r="126" spans="1:21" ht="12.75">
      <c r="A126" s="38">
        <v>53810</v>
      </c>
      <c r="B126" s="39" t="s">
        <v>132</v>
      </c>
      <c r="C126" s="41">
        <v>15</v>
      </c>
      <c r="D126" s="41">
        <v>25.381</v>
      </c>
      <c r="E126" s="152">
        <v>18</v>
      </c>
      <c r="F126" s="145">
        <v>2</v>
      </c>
      <c r="G126" s="165">
        <v>0</v>
      </c>
      <c r="H126" s="42">
        <f>J126+L126+N126+P126+R126</f>
        <v>0</v>
      </c>
      <c r="I126" s="43"/>
      <c r="J126" s="181"/>
      <c r="K126" s="125"/>
      <c r="L126" s="44"/>
      <c r="M126" s="125"/>
      <c r="N126" s="44"/>
      <c r="O126" s="125"/>
      <c r="P126" s="44"/>
      <c r="Q126" s="125"/>
      <c r="R126" s="44"/>
      <c r="S126" s="125"/>
      <c r="T126" s="45" t="e">
        <f>((I126-M126)/1000)/H126</f>
        <v>#DIV/0!</v>
      </c>
      <c r="U126" s="190" t="e">
        <f t="shared" si="22"/>
        <v>#DIV/0!</v>
      </c>
    </row>
    <row r="127" spans="1:21" ht="12.75">
      <c r="A127" s="38">
        <v>54924</v>
      </c>
      <c r="B127" s="39" t="s">
        <v>133</v>
      </c>
      <c r="C127" s="41">
        <v>14</v>
      </c>
      <c r="D127" s="41">
        <v>16.114</v>
      </c>
      <c r="E127" s="152">
        <v>14</v>
      </c>
      <c r="F127" s="145">
        <v>16</v>
      </c>
      <c r="G127" s="165">
        <v>15</v>
      </c>
      <c r="H127" s="42">
        <f>J127+L127+N127+P127+R127</f>
        <v>15</v>
      </c>
      <c r="I127" s="43"/>
      <c r="J127" s="44">
        <v>15</v>
      </c>
      <c r="K127" s="125"/>
      <c r="L127" s="44"/>
      <c r="M127" s="125"/>
      <c r="N127" s="44"/>
      <c r="O127" s="125"/>
      <c r="P127" s="44"/>
      <c r="Q127" s="125"/>
      <c r="R127" s="44"/>
      <c r="S127" s="125"/>
      <c r="T127" s="45">
        <f>((I127-M127)/1000)/H127</f>
        <v>0</v>
      </c>
      <c r="U127" s="190">
        <f t="shared" si="22"/>
        <v>1</v>
      </c>
    </row>
    <row r="128" spans="1:21" ht="12.75">
      <c r="A128" s="31"/>
      <c r="B128" s="32" t="s">
        <v>134</v>
      </c>
      <c r="C128" s="34">
        <v>230</v>
      </c>
      <c r="D128" s="34">
        <v>230.806</v>
      </c>
      <c r="E128" s="151">
        <v>172</v>
      </c>
      <c r="F128" s="144">
        <v>311</v>
      </c>
      <c r="G128" s="164">
        <v>213</v>
      </c>
      <c r="H128" s="35">
        <f aca="true" t="shared" si="33" ref="H128:S128">SUM(H129:H132)</f>
        <v>212</v>
      </c>
      <c r="I128" s="36">
        <f>SUM(I129:I132)</f>
        <v>0</v>
      </c>
      <c r="J128" s="173">
        <f t="shared" si="33"/>
        <v>212</v>
      </c>
      <c r="K128" s="174">
        <f t="shared" si="33"/>
        <v>0</v>
      </c>
      <c r="L128" s="173">
        <f t="shared" si="33"/>
        <v>0</v>
      </c>
      <c r="M128" s="174">
        <f t="shared" si="33"/>
        <v>0</v>
      </c>
      <c r="N128" s="173">
        <f t="shared" si="33"/>
        <v>0</v>
      </c>
      <c r="O128" s="174">
        <f t="shared" si="33"/>
        <v>0</v>
      </c>
      <c r="P128" s="173">
        <f t="shared" si="33"/>
        <v>0</v>
      </c>
      <c r="Q128" s="174">
        <f t="shared" si="33"/>
        <v>0</v>
      </c>
      <c r="R128" s="173">
        <f t="shared" si="33"/>
        <v>0</v>
      </c>
      <c r="S128" s="124">
        <f t="shared" si="33"/>
        <v>0</v>
      </c>
      <c r="T128" s="37"/>
      <c r="U128" s="185">
        <f>H128/G128</f>
        <v>0.9953051643192489</v>
      </c>
    </row>
    <row r="129" spans="1:21" ht="12.75">
      <c r="A129" s="38">
        <v>591</v>
      </c>
      <c r="B129" s="39" t="s">
        <v>135</v>
      </c>
      <c r="C129" s="41">
        <v>0</v>
      </c>
      <c r="D129" s="41">
        <v>8.93</v>
      </c>
      <c r="E129" s="152">
        <v>0</v>
      </c>
      <c r="F129" s="145">
        <v>37</v>
      </c>
      <c r="G129" s="165">
        <v>0</v>
      </c>
      <c r="H129" s="42">
        <f>J129+L129+N129+P129+R129</f>
        <v>0</v>
      </c>
      <c r="I129" s="43"/>
      <c r="J129" s="44">
        <v>0</v>
      </c>
      <c r="K129" s="125"/>
      <c r="L129" s="44"/>
      <c r="M129" s="125"/>
      <c r="N129" s="44"/>
      <c r="O129" s="125"/>
      <c r="P129" s="44"/>
      <c r="Q129" s="125"/>
      <c r="R129" s="44"/>
      <c r="S129" s="125"/>
      <c r="T129" s="126">
        <f>(I129-M129)/1000</f>
        <v>0</v>
      </c>
      <c r="U129" s="190" t="e">
        <f t="shared" si="22"/>
        <v>#DIV/0!</v>
      </c>
    </row>
    <row r="130" spans="1:21" ht="12.75">
      <c r="A130" s="38">
        <v>53820</v>
      </c>
      <c r="B130" s="39" t="s">
        <v>136</v>
      </c>
      <c r="C130" s="41">
        <v>228</v>
      </c>
      <c r="D130" s="41">
        <v>220.62800000000001</v>
      </c>
      <c r="E130" s="152">
        <v>171</v>
      </c>
      <c r="F130" s="145">
        <v>272</v>
      </c>
      <c r="G130" s="165">
        <v>210</v>
      </c>
      <c r="H130" s="42">
        <f>J130+L130+N130+P130+R130</f>
        <v>210</v>
      </c>
      <c r="I130" s="43"/>
      <c r="J130" s="44">
        <v>210</v>
      </c>
      <c r="K130" s="125"/>
      <c r="L130" s="44"/>
      <c r="M130" s="125"/>
      <c r="N130" s="44"/>
      <c r="O130" s="125"/>
      <c r="P130" s="44"/>
      <c r="Q130" s="125"/>
      <c r="R130" s="44"/>
      <c r="S130" s="125"/>
      <c r="T130" s="45">
        <f>((I130-M130)/1000)/H130</f>
        <v>0</v>
      </c>
      <c r="U130" s="190">
        <f t="shared" si="22"/>
        <v>1</v>
      </c>
    </row>
    <row r="131" spans="1:21" ht="12.75">
      <c r="A131" s="38">
        <v>59102</v>
      </c>
      <c r="B131" s="39" t="s">
        <v>137</v>
      </c>
      <c r="C131" s="41">
        <v>0</v>
      </c>
      <c r="D131" s="41">
        <v>0</v>
      </c>
      <c r="E131" s="152">
        <v>0</v>
      </c>
      <c r="F131" s="145">
        <v>0</v>
      </c>
      <c r="G131" s="165">
        <v>0</v>
      </c>
      <c r="H131" s="42">
        <f>J131+L131+N131+P131+R131</f>
        <v>0</v>
      </c>
      <c r="I131" s="43"/>
      <c r="J131" s="44">
        <v>0</v>
      </c>
      <c r="K131" s="125"/>
      <c r="L131" s="44"/>
      <c r="M131" s="125"/>
      <c r="N131" s="44"/>
      <c r="O131" s="125"/>
      <c r="P131" s="44"/>
      <c r="Q131" s="125"/>
      <c r="R131" s="44"/>
      <c r="S131" s="125"/>
      <c r="T131" s="45" t="e">
        <f>((I131-M131)/1000)/H131</f>
        <v>#DIV/0!</v>
      </c>
      <c r="U131" s="190" t="e">
        <f t="shared" si="22"/>
        <v>#DIV/0!</v>
      </c>
    </row>
    <row r="132" spans="1:21" ht="12.75">
      <c r="A132" s="38">
        <v>53100</v>
      </c>
      <c r="B132" s="39" t="s">
        <v>138</v>
      </c>
      <c r="C132" s="41">
        <v>2</v>
      </c>
      <c r="D132" s="41">
        <v>1.248</v>
      </c>
      <c r="E132" s="152">
        <v>1</v>
      </c>
      <c r="F132" s="145">
        <v>2</v>
      </c>
      <c r="G132" s="165">
        <v>3</v>
      </c>
      <c r="H132" s="42">
        <f>J132+L132+N132+P132+R132</f>
        <v>2</v>
      </c>
      <c r="I132" s="43"/>
      <c r="J132" s="44">
        <v>2</v>
      </c>
      <c r="K132" s="125"/>
      <c r="L132" s="44"/>
      <c r="M132" s="125"/>
      <c r="N132" s="44"/>
      <c r="O132" s="125"/>
      <c r="P132" s="44"/>
      <c r="Q132" s="125"/>
      <c r="R132" s="44"/>
      <c r="S132" s="125"/>
      <c r="T132" s="45">
        <f>((I132-M132)/1000)/H132</f>
        <v>0</v>
      </c>
      <c r="U132" s="190">
        <f t="shared" si="22"/>
        <v>0.6666666666666666</v>
      </c>
    </row>
    <row r="133" spans="1:21" ht="12.75">
      <c r="A133" s="31"/>
      <c r="B133" s="32" t="s">
        <v>139</v>
      </c>
      <c r="C133" s="34">
        <v>52</v>
      </c>
      <c r="D133" s="34">
        <v>45.778</v>
      </c>
      <c r="E133" s="151">
        <v>58</v>
      </c>
      <c r="F133" s="144">
        <v>49</v>
      </c>
      <c r="G133" s="164">
        <v>46</v>
      </c>
      <c r="H133" s="35">
        <f aca="true" t="shared" si="34" ref="H133:S133">SUM(H134:H135)</f>
        <v>49</v>
      </c>
      <c r="I133" s="36">
        <f>SUM(I134:I135)</f>
        <v>0</v>
      </c>
      <c r="J133" s="173">
        <f t="shared" si="34"/>
        <v>49</v>
      </c>
      <c r="K133" s="174">
        <f t="shared" si="34"/>
        <v>0</v>
      </c>
      <c r="L133" s="173">
        <f t="shared" si="34"/>
        <v>0</v>
      </c>
      <c r="M133" s="174">
        <f t="shared" si="34"/>
        <v>0</v>
      </c>
      <c r="N133" s="173">
        <f t="shared" si="34"/>
        <v>0</v>
      </c>
      <c r="O133" s="174">
        <f t="shared" si="34"/>
        <v>0</v>
      </c>
      <c r="P133" s="173">
        <f t="shared" si="34"/>
        <v>0</v>
      </c>
      <c r="Q133" s="174">
        <f t="shared" si="34"/>
        <v>0</v>
      </c>
      <c r="R133" s="173">
        <f t="shared" si="34"/>
        <v>0</v>
      </c>
      <c r="S133" s="124">
        <f t="shared" si="34"/>
        <v>0</v>
      </c>
      <c r="T133" s="37"/>
      <c r="U133" s="185">
        <f>H133/G133</f>
        <v>1.065217391304348</v>
      </c>
    </row>
    <row r="134" spans="1:21" ht="12.75">
      <c r="A134" s="38">
        <v>54901</v>
      </c>
      <c r="B134" s="39" t="s">
        <v>140</v>
      </c>
      <c r="C134" s="41">
        <v>16</v>
      </c>
      <c r="D134" s="41">
        <v>7.934</v>
      </c>
      <c r="E134" s="152">
        <v>9</v>
      </c>
      <c r="F134" s="145">
        <v>10</v>
      </c>
      <c r="G134" s="165">
        <v>10</v>
      </c>
      <c r="H134" s="42">
        <f>J134+L134+N134+P134+R134</f>
        <v>10</v>
      </c>
      <c r="I134" s="43"/>
      <c r="J134" s="44">
        <v>10</v>
      </c>
      <c r="K134" s="125"/>
      <c r="L134" s="44"/>
      <c r="M134" s="125"/>
      <c r="N134" s="44"/>
      <c r="O134" s="125"/>
      <c r="P134" s="44"/>
      <c r="Q134" s="125"/>
      <c r="R134" s="44"/>
      <c r="S134" s="125"/>
      <c r="T134" s="45">
        <f>((I134-M134)/1000)/H134</f>
        <v>0</v>
      </c>
      <c r="U134" s="190">
        <f t="shared" si="22"/>
        <v>1</v>
      </c>
    </row>
    <row r="135" spans="1:21" ht="12.75">
      <c r="A135" s="38">
        <v>54904</v>
      </c>
      <c r="B135" s="39" t="s">
        <v>141</v>
      </c>
      <c r="C135" s="41">
        <v>36</v>
      </c>
      <c r="D135" s="41">
        <v>37.844</v>
      </c>
      <c r="E135" s="152">
        <v>49</v>
      </c>
      <c r="F135" s="145">
        <v>39</v>
      </c>
      <c r="G135" s="165">
        <v>36</v>
      </c>
      <c r="H135" s="42">
        <f>J135+L135+N135+P135+R135</f>
        <v>39</v>
      </c>
      <c r="I135" s="43"/>
      <c r="J135" s="44">
        <v>39</v>
      </c>
      <c r="K135" s="125"/>
      <c r="L135" s="44"/>
      <c r="M135" s="125"/>
      <c r="N135" s="44"/>
      <c r="O135" s="125"/>
      <c r="P135" s="44"/>
      <c r="Q135" s="125"/>
      <c r="R135" s="44"/>
      <c r="S135" s="125"/>
      <c r="T135" s="45">
        <f>((I135-M135)/1000)/H135</f>
        <v>0</v>
      </c>
      <c r="U135" s="190">
        <f t="shared" si="22"/>
        <v>1.0833333333333333</v>
      </c>
    </row>
    <row r="136" spans="1:21" ht="12.75">
      <c r="A136" s="31"/>
      <c r="B136" s="32" t="s">
        <v>142</v>
      </c>
      <c r="C136" s="34">
        <v>31</v>
      </c>
      <c r="D136" s="34">
        <v>23.56</v>
      </c>
      <c r="E136" s="151">
        <v>31</v>
      </c>
      <c r="F136" s="144">
        <v>32</v>
      </c>
      <c r="G136" s="164">
        <v>31</v>
      </c>
      <c r="H136" s="35">
        <f aca="true" t="shared" si="35" ref="H136:S136">SUM(H137:H139)</f>
        <v>31</v>
      </c>
      <c r="I136" s="36">
        <f>SUM(I137:I139)</f>
        <v>0</v>
      </c>
      <c r="J136" s="173">
        <f t="shared" si="35"/>
        <v>31</v>
      </c>
      <c r="K136" s="174">
        <f t="shared" si="35"/>
        <v>0</v>
      </c>
      <c r="L136" s="173">
        <f t="shared" si="35"/>
        <v>0</v>
      </c>
      <c r="M136" s="174">
        <f t="shared" si="35"/>
        <v>0</v>
      </c>
      <c r="N136" s="173">
        <f t="shared" si="35"/>
        <v>0</v>
      </c>
      <c r="O136" s="174">
        <f t="shared" si="35"/>
        <v>0</v>
      </c>
      <c r="P136" s="173">
        <f t="shared" si="35"/>
        <v>0</v>
      </c>
      <c r="Q136" s="174">
        <f t="shared" si="35"/>
        <v>0</v>
      </c>
      <c r="R136" s="173">
        <f t="shared" si="35"/>
        <v>0</v>
      </c>
      <c r="S136" s="124">
        <f t="shared" si="35"/>
        <v>0</v>
      </c>
      <c r="T136" s="37"/>
      <c r="U136" s="185">
        <f>H136/G136</f>
        <v>1</v>
      </c>
    </row>
    <row r="137" spans="1:21" ht="12.75">
      <c r="A137" s="38">
        <v>51838</v>
      </c>
      <c r="B137" s="39" t="s">
        <v>143</v>
      </c>
      <c r="C137" s="41">
        <v>31</v>
      </c>
      <c r="D137" s="41">
        <v>23.56</v>
      </c>
      <c r="E137" s="152">
        <v>31</v>
      </c>
      <c r="F137" s="145">
        <v>32</v>
      </c>
      <c r="G137" s="165">
        <v>31</v>
      </c>
      <c r="H137" s="42">
        <f>J137+L137+N137+P137+R137</f>
        <v>31</v>
      </c>
      <c r="I137" s="43"/>
      <c r="J137" s="44">
        <v>31</v>
      </c>
      <c r="K137" s="125"/>
      <c r="L137" s="44"/>
      <c r="M137" s="125"/>
      <c r="N137" s="44"/>
      <c r="O137" s="125"/>
      <c r="P137" s="44"/>
      <c r="Q137" s="125"/>
      <c r="R137" s="44"/>
      <c r="S137" s="125"/>
      <c r="T137" s="45">
        <f>((I137-M137)/1000)/H137</f>
        <v>0</v>
      </c>
      <c r="U137" s="190">
        <f t="shared" si="22"/>
        <v>1</v>
      </c>
    </row>
    <row r="138" spans="1:21" ht="12.75">
      <c r="A138" s="38">
        <v>51837</v>
      </c>
      <c r="B138" s="39" t="s">
        <v>144</v>
      </c>
      <c r="C138" s="41">
        <v>0</v>
      </c>
      <c r="D138" s="41">
        <v>0</v>
      </c>
      <c r="E138" s="152">
        <v>0</v>
      </c>
      <c r="F138" s="145">
        <v>0</v>
      </c>
      <c r="G138" s="165">
        <v>0</v>
      </c>
      <c r="H138" s="42">
        <f>J138+L138+N138+P138+R138</f>
        <v>0</v>
      </c>
      <c r="I138" s="43"/>
      <c r="J138" s="44">
        <v>0</v>
      </c>
      <c r="K138" s="125"/>
      <c r="L138" s="44"/>
      <c r="M138" s="125"/>
      <c r="N138" s="44"/>
      <c r="O138" s="125"/>
      <c r="P138" s="44"/>
      <c r="Q138" s="125"/>
      <c r="R138" s="44"/>
      <c r="S138" s="125"/>
      <c r="T138" s="45" t="e">
        <f>((I138-M138)/1000)/H138</f>
        <v>#DIV/0!</v>
      </c>
      <c r="U138" s="190" t="e">
        <f t="shared" si="22"/>
        <v>#DIV/0!</v>
      </c>
    </row>
    <row r="139" spans="1:21" ht="12.75">
      <c r="A139" s="38">
        <v>51831</v>
      </c>
      <c r="B139" s="39" t="s">
        <v>145</v>
      </c>
      <c r="C139" s="41">
        <v>0</v>
      </c>
      <c r="D139" s="41">
        <v>0</v>
      </c>
      <c r="E139" s="152">
        <v>0</v>
      </c>
      <c r="F139" s="145">
        <v>0</v>
      </c>
      <c r="G139" s="165">
        <v>0</v>
      </c>
      <c r="H139" s="42">
        <f>J139+L139+N139+P139+R139</f>
        <v>0</v>
      </c>
      <c r="I139" s="43"/>
      <c r="J139" s="44">
        <v>0</v>
      </c>
      <c r="K139" s="125"/>
      <c r="L139" s="44"/>
      <c r="M139" s="125"/>
      <c r="N139" s="44"/>
      <c r="O139" s="125"/>
      <c r="P139" s="44"/>
      <c r="Q139" s="125"/>
      <c r="R139" s="44"/>
      <c r="S139" s="125"/>
      <c r="T139" s="45" t="e">
        <f>((I139-M139)/1000)/H139</f>
        <v>#DIV/0!</v>
      </c>
      <c r="U139" s="190" t="e">
        <f t="shared" si="22"/>
        <v>#DIV/0!</v>
      </c>
    </row>
    <row r="140" spans="1:21" ht="12.75">
      <c r="A140" s="31"/>
      <c r="B140" s="32" t="s">
        <v>146</v>
      </c>
      <c r="C140" s="34">
        <v>8</v>
      </c>
      <c r="D140" s="34">
        <v>0</v>
      </c>
      <c r="E140" s="151">
        <v>0</v>
      </c>
      <c r="F140" s="144">
        <v>0</v>
      </c>
      <c r="G140" s="164">
        <v>0</v>
      </c>
      <c r="H140" s="35">
        <f aca="true" t="shared" si="36" ref="H140:S140">SUM(H141:H142)</f>
        <v>0</v>
      </c>
      <c r="I140" s="36">
        <f>SUM(I141:I142)</f>
        <v>0</v>
      </c>
      <c r="J140" s="173">
        <f t="shared" si="36"/>
        <v>0</v>
      </c>
      <c r="K140" s="174">
        <f t="shared" si="36"/>
        <v>0</v>
      </c>
      <c r="L140" s="173">
        <f t="shared" si="36"/>
        <v>0</v>
      </c>
      <c r="M140" s="174">
        <f t="shared" si="36"/>
        <v>0</v>
      </c>
      <c r="N140" s="173">
        <f t="shared" si="36"/>
        <v>0</v>
      </c>
      <c r="O140" s="174">
        <f t="shared" si="36"/>
        <v>0</v>
      </c>
      <c r="P140" s="173">
        <f t="shared" si="36"/>
        <v>0</v>
      </c>
      <c r="Q140" s="174">
        <f t="shared" si="36"/>
        <v>0</v>
      </c>
      <c r="R140" s="173">
        <f t="shared" si="36"/>
        <v>0</v>
      </c>
      <c r="S140" s="124">
        <f t="shared" si="36"/>
        <v>0</v>
      </c>
      <c r="T140" s="37"/>
      <c r="U140" s="185" t="e">
        <f>H140/G140</f>
        <v>#DIV/0!</v>
      </c>
    </row>
    <row r="141" spans="1:21" ht="12.75">
      <c r="A141" s="38"/>
      <c r="B141" s="39" t="s">
        <v>147</v>
      </c>
      <c r="C141" s="41">
        <v>8</v>
      </c>
      <c r="D141" s="41">
        <v>0</v>
      </c>
      <c r="E141" s="152">
        <v>0</v>
      </c>
      <c r="F141" s="145">
        <v>0</v>
      </c>
      <c r="G141" s="165">
        <v>0</v>
      </c>
      <c r="H141" s="42">
        <f>J141+L141+N141+P141+R141</f>
        <v>0</v>
      </c>
      <c r="I141" s="43"/>
      <c r="J141" s="44">
        <v>0</v>
      </c>
      <c r="K141" s="125"/>
      <c r="L141" s="44"/>
      <c r="M141" s="125"/>
      <c r="N141" s="44"/>
      <c r="O141" s="125"/>
      <c r="P141" s="44"/>
      <c r="Q141" s="125"/>
      <c r="R141" s="44"/>
      <c r="S141" s="125"/>
      <c r="T141" s="45" t="e">
        <f>((I141-M141)/1000)/H141</f>
        <v>#DIV/0!</v>
      </c>
      <c r="U141" s="190" t="e">
        <f t="shared" si="22"/>
        <v>#DIV/0!</v>
      </c>
    </row>
    <row r="142" spans="1:21" ht="12.75">
      <c r="A142" s="46"/>
      <c r="B142" s="39" t="s">
        <v>112</v>
      </c>
      <c r="C142" s="41">
        <v>0</v>
      </c>
      <c r="D142" s="41">
        <v>0</v>
      </c>
      <c r="E142" s="152">
        <v>0</v>
      </c>
      <c r="F142" s="145">
        <v>0</v>
      </c>
      <c r="G142" s="165">
        <v>0</v>
      </c>
      <c r="H142" s="42">
        <f>J142+L142+N142+P142+R142</f>
        <v>0</v>
      </c>
      <c r="I142" s="43"/>
      <c r="J142" s="44">
        <v>0</v>
      </c>
      <c r="K142" s="125"/>
      <c r="L142" s="44"/>
      <c r="M142" s="125"/>
      <c r="N142" s="44"/>
      <c r="O142" s="125"/>
      <c r="P142" s="44"/>
      <c r="Q142" s="125"/>
      <c r="R142" s="44"/>
      <c r="S142" s="125"/>
      <c r="T142" s="45" t="e">
        <f>((I142-M142)/1000)/H142</f>
        <v>#DIV/0!</v>
      </c>
      <c r="U142" s="190" t="e">
        <f t="shared" si="22"/>
        <v>#DIV/0!</v>
      </c>
    </row>
    <row r="143" spans="1:21" ht="12.75">
      <c r="A143" s="31"/>
      <c r="B143" s="32" t="s">
        <v>148</v>
      </c>
      <c r="C143" s="34">
        <v>18.53</v>
      </c>
      <c r="D143" s="34">
        <v>79.626</v>
      </c>
      <c r="E143" s="151">
        <v>35.5</v>
      </c>
      <c r="F143" s="144">
        <v>17</v>
      </c>
      <c r="G143" s="164">
        <v>0</v>
      </c>
      <c r="H143" s="35">
        <f aca="true" t="shared" si="37" ref="H143:S143">SUM(H144:H147)</f>
        <v>0</v>
      </c>
      <c r="I143" s="36">
        <f>SUM(I144:I147)</f>
        <v>0</v>
      </c>
      <c r="J143" s="173">
        <f t="shared" si="37"/>
        <v>0</v>
      </c>
      <c r="K143" s="174">
        <f t="shared" si="37"/>
        <v>0</v>
      </c>
      <c r="L143" s="173">
        <f t="shared" si="37"/>
        <v>0</v>
      </c>
      <c r="M143" s="174">
        <f t="shared" si="37"/>
        <v>0</v>
      </c>
      <c r="N143" s="173">
        <f t="shared" si="37"/>
        <v>0</v>
      </c>
      <c r="O143" s="174">
        <f t="shared" si="37"/>
        <v>0</v>
      </c>
      <c r="P143" s="173">
        <f t="shared" si="37"/>
        <v>0</v>
      </c>
      <c r="Q143" s="174">
        <f t="shared" si="37"/>
        <v>0</v>
      </c>
      <c r="R143" s="173">
        <f t="shared" si="37"/>
        <v>0</v>
      </c>
      <c r="S143" s="124">
        <f t="shared" si="37"/>
        <v>0</v>
      </c>
      <c r="T143" s="37"/>
      <c r="U143" s="185" t="e">
        <f>H143/G143</f>
        <v>#DIV/0!</v>
      </c>
    </row>
    <row r="144" spans="1:21" ht="12.75">
      <c r="A144" s="38">
        <v>54920</v>
      </c>
      <c r="B144" s="39" t="s">
        <v>149</v>
      </c>
      <c r="C144" s="41">
        <v>11.53</v>
      </c>
      <c r="D144" s="41">
        <v>5.744</v>
      </c>
      <c r="E144" s="152">
        <v>7</v>
      </c>
      <c r="F144" s="145">
        <v>0</v>
      </c>
      <c r="G144" s="165">
        <v>0</v>
      </c>
      <c r="H144" s="42">
        <f>J144+L144+N144+P144+R144</f>
        <v>0</v>
      </c>
      <c r="I144" s="43"/>
      <c r="J144" s="44">
        <v>0</v>
      </c>
      <c r="K144" s="125"/>
      <c r="L144" s="44"/>
      <c r="M144" s="125"/>
      <c r="N144" s="44"/>
      <c r="O144" s="125"/>
      <c r="P144" s="44"/>
      <c r="Q144" s="125"/>
      <c r="R144" s="44"/>
      <c r="S144" s="125"/>
      <c r="T144" s="45" t="e">
        <f>((I144-M144)/1000)/H144</f>
        <v>#DIV/0!</v>
      </c>
      <c r="U144" s="190" t="e">
        <f t="shared" si="22"/>
        <v>#DIV/0!</v>
      </c>
    </row>
    <row r="145" spans="1:21" ht="12.75">
      <c r="A145" s="38">
        <v>549217</v>
      </c>
      <c r="B145" s="39" t="s">
        <v>150</v>
      </c>
      <c r="C145" s="41">
        <v>0</v>
      </c>
      <c r="D145" s="41">
        <v>0</v>
      </c>
      <c r="E145" s="152">
        <v>0</v>
      </c>
      <c r="F145" s="145">
        <v>0</v>
      </c>
      <c r="G145" s="165">
        <v>0</v>
      </c>
      <c r="H145" s="42">
        <f>J145+L145+N145+P145+R145</f>
        <v>0</v>
      </c>
      <c r="I145" s="43"/>
      <c r="J145" s="44">
        <v>0</v>
      </c>
      <c r="K145" s="125"/>
      <c r="L145" s="44"/>
      <c r="M145" s="125"/>
      <c r="N145" s="44"/>
      <c r="O145" s="125"/>
      <c r="P145" s="44"/>
      <c r="Q145" s="125"/>
      <c r="R145" s="44"/>
      <c r="S145" s="125"/>
      <c r="T145" s="45" t="e">
        <f>((I145-M145)/1000)/H145</f>
        <v>#DIV/0!</v>
      </c>
      <c r="U145" s="190" t="e">
        <f t="shared" si="22"/>
        <v>#DIV/0!</v>
      </c>
    </row>
    <row r="146" spans="1:21" ht="12.75">
      <c r="A146" s="38">
        <v>54930</v>
      </c>
      <c r="B146" s="39" t="s">
        <v>151</v>
      </c>
      <c r="C146" s="41">
        <v>6</v>
      </c>
      <c r="D146" s="41">
        <v>73.882</v>
      </c>
      <c r="E146" s="152">
        <v>24.5</v>
      </c>
      <c r="F146" s="145">
        <v>17</v>
      </c>
      <c r="G146" s="165">
        <v>0</v>
      </c>
      <c r="H146" s="42">
        <f>J146+L146+N146+P146+R146</f>
        <v>0</v>
      </c>
      <c r="I146" s="43"/>
      <c r="J146" s="44">
        <v>0</v>
      </c>
      <c r="K146" s="125"/>
      <c r="L146" s="44"/>
      <c r="M146" s="125"/>
      <c r="N146" s="44"/>
      <c r="O146" s="125"/>
      <c r="P146" s="44"/>
      <c r="Q146" s="125"/>
      <c r="R146" s="44"/>
      <c r="S146" s="125"/>
      <c r="T146" s="45" t="e">
        <f>((I146-M146)/1000)/H146</f>
        <v>#DIV/0!</v>
      </c>
      <c r="U146" s="190" t="e">
        <f t="shared" si="22"/>
        <v>#DIV/0!</v>
      </c>
    </row>
    <row r="147" spans="1:21" ht="12.75">
      <c r="A147" s="38">
        <v>54204</v>
      </c>
      <c r="B147" s="39" t="s">
        <v>152</v>
      </c>
      <c r="C147" s="41">
        <v>1</v>
      </c>
      <c r="D147" s="41">
        <v>0</v>
      </c>
      <c r="E147" s="152">
        <v>4</v>
      </c>
      <c r="F147" s="145">
        <v>0</v>
      </c>
      <c r="G147" s="165">
        <v>0</v>
      </c>
      <c r="H147" s="42">
        <f>J147+L147+N147+P147+R147</f>
        <v>0</v>
      </c>
      <c r="I147" s="43"/>
      <c r="J147" s="44">
        <v>0</v>
      </c>
      <c r="K147" s="125"/>
      <c r="L147" s="44"/>
      <c r="M147" s="125"/>
      <c r="N147" s="44"/>
      <c r="O147" s="125"/>
      <c r="P147" s="44"/>
      <c r="Q147" s="125"/>
      <c r="R147" s="44"/>
      <c r="S147" s="125"/>
      <c r="T147" s="45" t="e">
        <f>((I147-M147)/1000)/H147</f>
        <v>#DIV/0!</v>
      </c>
      <c r="U147" s="190" t="e">
        <f t="shared" si="22"/>
        <v>#DIV/0!</v>
      </c>
    </row>
    <row r="148" spans="1:21" ht="12.75">
      <c r="A148" s="31"/>
      <c r="B148" s="32" t="s">
        <v>153</v>
      </c>
      <c r="C148" s="34">
        <v>64</v>
      </c>
      <c r="D148" s="34">
        <v>116.976</v>
      </c>
      <c r="E148" s="151">
        <v>111</v>
      </c>
      <c r="F148" s="144">
        <v>116</v>
      </c>
      <c r="G148" s="164">
        <v>100</v>
      </c>
      <c r="H148" s="35">
        <f aca="true" t="shared" si="38" ref="H148:S148">SUM(H149)</f>
        <v>65</v>
      </c>
      <c r="I148" s="36">
        <f t="shared" si="38"/>
        <v>0</v>
      </c>
      <c r="J148" s="173">
        <f t="shared" si="38"/>
        <v>65</v>
      </c>
      <c r="K148" s="174">
        <f t="shared" si="38"/>
        <v>0</v>
      </c>
      <c r="L148" s="173">
        <f t="shared" si="38"/>
        <v>0</v>
      </c>
      <c r="M148" s="174">
        <f t="shared" si="38"/>
        <v>0</v>
      </c>
      <c r="N148" s="173">
        <f t="shared" si="38"/>
        <v>0</v>
      </c>
      <c r="O148" s="174">
        <f t="shared" si="38"/>
        <v>0</v>
      </c>
      <c r="P148" s="173">
        <f t="shared" si="38"/>
        <v>0</v>
      </c>
      <c r="Q148" s="174">
        <f t="shared" si="38"/>
        <v>0</v>
      </c>
      <c r="R148" s="173">
        <f t="shared" si="38"/>
        <v>0</v>
      </c>
      <c r="S148" s="124">
        <f t="shared" si="38"/>
        <v>0</v>
      </c>
      <c r="T148" s="37"/>
      <c r="U148" s="185">
        <f>H148/G148</f>
        <v>0.65</v>
      </c>
    </row>
    <row r="149" spans="1:21" ht="12.75">
      <c r="A149" s="38"/>
      <c r="B149" s="39" t="s">
        <v>240</v>
      </c>
      <c r="C149" s="41">
        <v>64</v>
      </c>
      <c r="D149" s="41">
        <v>116.976</v>
      </c>
      <c r="E149" s="152">
        <v>111</v>
      </c>
      <c r="F149" s="145">
        <v>116</v>
      </c>
      <c r="G149" s="165">
        <v>100</v>
      </c>
      <c r="H149" s="42">
        <f>J149+L149+N149+P149+R149</f>
        <v>65</v>
      </c>
      <c r="I149" s="43"/>
      <c r="J149" s="48">
        <v>65</v>
      </c>
      <c r="K149" s="128"/>
      <c r="L149" s="44"/>
      <c r="M149" s="125"/>
      <c r="N149" s="44"/>
      <c r="O149" s="125"/>
      <c r="P149" s="44"/>
      <c r="Q149" s="125"/>
      <c r="R149" s="44"/>
      <c r="S149" s="125"/>
      <c r="T149" s="45">
        <f>((I149-M149)/1000)/H149</f>
        <v>0</v>
      </c>
      <c r="U149" s="190">
        <f>H149/G149</f>
        <v>0.65</v>
      </c>
    </row>
    <row r="150" spans="1:21" ht="15.75" thickBot="1">
      <c r="A150" s="31"/>
      <c r="B150" s="49" t="s">
        <v>3</v>
      </c>
      <c r="C150" s="51">
        <v>14781.529999999999</v>
      </c>
      <c r="D150" s="51">
        <v>14544.698999999999</v>
      </c>
      <c r="E150" s="50">
        <v>10992.034999999996</v>
      </c>
      <c r="F150" s="147">
        <v>10783</v>
      </c>
      <c r="G150" s="167">
        <v>10703.206</v>
      </c>
      <c r="H150" s="52">
        <f aca="true" t="shared" si="39" ref="H150:S150">SUM(H19:H149)/2</f>
        <v>10885.906</v>
      </c>
      <c r="I150" s="53">
        <f t="shared" si="39"/>
        <v>0</v>
      </c>
      <c r="J150" s="54">
        <f t="shared" si="39"/>
        <v>9950.906</v>
      </c>
      <c r="K150" s="129">
        <f t="shared" si="39"/>
        <v>0</v>
      </c>
      <c r="L150" s="54">
        <f t="shared" si="39"/>
        <v>0</v>
      </c>
      <c r="M150" s="129">
        <f t="shared" si="39"/>
        <v>0</v>
      </c>
      <c r="N150" s="54">
        <f t="shared" si="39"/>
        <v>529</v>
      </c>
      <c r="O150" s="129">
        <f t="shared" si="39"/>
        <v>0</v>
      </c>
      <c r="P150" s="54">
        <f t="shared" si="39"/>
        <v>406</v>
      </c>
      <c r="Q150" s="129">
        <f t="shared" si="39"/>
        <v>0</v>
      </c>
      <c r="R150" s="130">
        <f t="shared" si="39"/>
        <v>0</v>
      </c>
      <c r="S150" s="129">
        <f t="shared" si="39"/>
        <v>0</v>
      </c>
      <c r="T150" s="131"/>
      <c r="U150" s="186">
        <f>H150/G150</f>
        <v>1.0170696518407663</v>
      </c>
    </row>
    <row r="151" spans="1:21" ht="12.75">
      <c r="A151" s="55"/>
      <c r="B151" s="4"/>
      <c r="C151" s="4"/>
      <c r="D151" s="4"/>
      <c r="E151" s="4"/>
      <c r="F151" s="4"/>
      <c r="G151" s="4"/>
      <c r="H151" s="141">
        <f>J150+L150+N150+P150+R150</f>
        <v>10885.906</v>
      </c>
      <c r="I151" s="76">
        <f>K150+M150+O150+Q150+S150</f>
        <v>0</v>
      </c>
      <c r="J151" s="56"/>
      <c r="K151" s="57"/>
      <c r="L151" s="132"/>
      <c r="M151" s="133"/>
      <c r="N151" s="132"/>
      <c r="O151" s="133"/>
      <c r="P151" s="132"/>
      <c r="Q151" s="134"/>
      <c r="R151" s="132"/>
      <c r="S151" s="133"/>
      <c r="T151" s="6"/>
      <c r="U151" s="187"/>
    </row>
    <row r="152" spans="1:19" ht="13.5" thickBot="1">
      <c r="A152" s="55"/>
      <c r="B152" s="58"/>
      <c r="C152" s="58"/>
      <c r="D152" s="58"/>
      <c r="E152" s="58"/>
      <c r="F152" s="58"/>
      <c r="G152" s="58"/>
      <c r="H152" s="59"/>
      <c r="I152" s="60"/>
      <c r="J152" s="61"/>
      <c r="K152" s="62"/>
      <c r="L152" s="135"/>
      <c r="M152" s="135"/>
      <c r="N152" s="135"/>
      <c r="O152" s="135"/>
      <c r="P152" s="135"/>
      <c r="Q152" s="136"/>
      <c r="R152" s="135"/>
      <c r="S152" s="135"/>
    </row>
    <row r="153" spans="1:21" ht="13.5" customHeight="1" thickBot="1">
      <c r="A153" s="406" t="s">
        <v>154</v>
      </c>
      <c r="B153" s="406"/>
      <c r="C153" s="407">
        <v>2009</v>
      </c>
      <c r="D153" s="407">
        <v>2010</v>
      </c>
      <c r="E153" s="409">
        <v>2011</v>
      </c>
      <c r="F153" s="397">
        <v>2012</v>
      </c>
      <c r="G153" s="401">
        <v>2013</v>
      </c>
      <c r="H153" s="399" t="s">
        <v>239</v>
      </c>
      <c r="I153" s="400"/>
      <c r="J153" s="395" t="s">
        <v>203</v>
      </c>
      <c r="K153" s="395"/>
      <c r="L153" s="395"/>
      <c r="M153" s="395"/>
      <c r="N153" s="396" t="s">
        <v>204</v>
      </c>
      <c r="O153" s="396"/>
      <c r="P153" s="396"/>
      <c r="Q153" s="396"/>
      <c r="R153" s="396"/>
      <c r="S153" s="396"/>
      <c r="T153" s="403" t="s">
        <v>8</v>
      </c>
      <c r="U153" s="380" t="s">
        <v>243</v>
      </c>
    </row>
    <row r="154" spans="1:21" ht="13.5" customHeight="1" thickBot="1">
      <c r="A154" s="406"/>
      <c r="B154" s="406"/>
      <c r="C154" s="408"/>
      <c r="D154" s="408"/>
      <c r="E154" s="410"/>
      <c r="F154" s="398"/>
      <c r="G154" s="402"/>
      <c r="H154" s="399"/>
      <c r="I154" s="400"/>
      <c r="J154" s="404" t="s">
        <v>196</v>
      </c>
      <c r="K154" s="404"/>
      <c r="L154" s="405" t="s">
        <v>197</v>
      </c>
      <c r="M154" s="405"/>
      <c r="N154" s="405" t="s">
        <v>171</v>
      </c>
      <c r="O154" s="405"/>
      <c r="P154" s="405" t="s">
        <v>198</v>
      </c>
      <c r="Q154" s="405"/>
      <c r="R154" s="405" t="s">
        <v>197</v>
      </c>
      <c r="S154" s="405"/>
      <c r="T154" s="403"/>
      <c r="U154" s="381"/>
    </row>
    <row r="155" spans="1:21" ht="13.5" thickBot="1">
      <c r="A155" s="26" t="s">
        <v>9</v>
      </c>
      <c r="B155" s="63" t="s">
        <v>10</v>
      </c>
      <c r="C155" s="29" t="s">
        <v>2</v>
      </c>
      <c r="D155" s="29" t="s">
        <v>2</v>
      </c>
      <c r="E155" s="28" t="s">
        <v>2</v>
      </c>
      <c r="F155" s="143" t="s">
        <v>2</v>
      </c>
      <c r="G155" s="163" t="s">
        <v>1</v>
      </c>
      <c r="H155" s="8" t="s">
        <v>1</v>
      </c>
      <c r="I155" s="30" t="s">
        <v>2</v>
      </c>
      <c r="J155" s="122" t="s">
        <v>1</v>
      </c>
      <c r="K155" s="123" t="s">
        <v>2</v>
      </c>
      <c r="L155" s="122" t="s">
        <v>1</v>
      </c>
      <c r="M155" s="123" t="s">
        <v>2</v>
      </c>
      <c r="N155" s="122" t="s">
        <v>1</v>
      </c>
      <c r="O155" s="123" t="s">
        <v>2</v>
      </c>
      <c r="P155" s="122" t="s">
        <v>1</v>
      </c>
      <c r="Q155" s="123" t="s">
        <v>2</v>
      </c>
      <c r="R155" s="122" t="s">
        <v>1</v>
      </c>
      <c r="S155" s="123" t="s">
        <v>2</v>
      </c>
      <c r="T155" s="191"/>
      <c r="U155" s="381"/>
    </row>
    <row r="156" spans="1:21" ht="12.75">
      <c r="A156" s="31"/>
      <c r="B156" s="64" t="s">
        <v>155</v>
      </c>
      <c r="C156" s="65">
        <v>8906</v>
      </c>
      <c r="D156" s="65">
        <v>8186.767</v>
      </c>
      <c r="E156" s="33">
        <v>7003</v>
      </c>
      <c r="F156" s="148">
        <v>7073</v>
      </c>
      <c r="G156" s="168">
        <v>7213.906000000001</v>
      </c>
      <c r="H156" s="35">
        <f aca="true" t="shared" si="40" ref="H156:S156">SUM(H157:H161)</f>
        <v>7269.906000000001</v>
      </c>
      <c r="I156" s="36">
        <f t="shared" si="40"/>
        <v>0</v>
      </c>
      <c r="J156" s="173">
        <f t="shared" si="40"/>
        <v>7269.906000000001</v>
      </c>
      <c r="K156" s="174">
        <f t="shared" si="40"/>
        <v>0</v>
      </c>
      <c r="L156" s="173">
        <f t="shared" si="40"/>
        <v>0</v>
      </c>
      <c r="M156" s="174">
        <f t="shared" si="40"/>
        <v>0</v>
      </c>
      <c r="N156" s="173">
        <f t="shared" si="40"/>
        <v>0</v>
      </c>
      <c r="O156" s="174">
        <f t="shared" si="40"/>
        <v>0</v>
      </c>
      <c r="P156" s="173">
        <f t="shared" si="40"/>
        <v>0</v>
      </c>
      <c r="Q156" s="174">
        <f t="shared" si="40"/>
        <v>0</v>
      </c>
      <c r="R156" s="173">
        <f t="shared" si="40"/>
        <v>0</v>
      </c>
      <c r="S156" s="124">
        <f t="shared" si="40"/>
        <v>0</v>
      </c>
      <c r="T156" s="192"/>
      <c r="U156" s="195">
        <f>H156/G156</f>
        <v>1.0077627848214268</v>
      </c>
    </row>
    <row r="157" spans="1:21" ht="12.75">
      <c r="A157" s="38">
        <v>69101</v>
      </c>
      <c r="B157" s="66" t="s">
        <v>156</v>
      </c>
      <c r="C157" s="67">
        <v>6960</v>
      </c>
      <c r="D157" s="67">
        <v>6404.2880000000005</v>
      </c>
      <c r="E157" s="40">
        <v>5199</v>
      </c>
      <c r="F157" s="149">
        <v>5265</v>
      </c>
      <c r="G157" s="169">
        <v>5348</v>
      </c>
      <c r="H157" s="42">
        <f>J157+L157+N157+P157+R157</f>
        <v>5404</v>
      </c>
      <c r="I157" s="43"/>
      <c r="J157" s="68">
        <f>5348+87-31</f>
        <v>5404</v>
      </c>
      <c r="K157" s="125"/>
      <c r="L157" s="44"/>
      <c r="M157" s="125"/>
      <c r="N157" s="44"/>
      <c r="O157" s="125"/>
      <c r="P157" s="44"/>
      <c r="Q157" s="125"/>
      <c r="R157" s="44"/>
      <c r="S157" s="125"/>
      <c r="T157" s="193">
        <f>((I157-M157)/1000)/H157</f>
        <v>0</v>
      </c>
      <c r="U157" s="196">
        <f aca="true" t="shared" si="41" ref="U157:U201">H157/G157</f>
        <v>1.0104712041884816</v>
      </c>
    </row>
    <row r="158" spans="1:21" ht="12.75">
      <c r="A158" s="38">
        <v>69102</v>
      </c>
      <c r="B158" s="66" t="s">
        <v>157</v>
      </c>
      <c r="C158" s="67">
        <v>1635</v>
      </c>
      <c r="D158" s="67">
        <v>1655.096</v>
      </c>
      <c r="E158" s="40">
        <v>1655</v>
      </c>
      <c r="F158" s="149">
        <v>1655</v>
      </c>
      <c r="G158" s="169">
        <v>1708.059</v>
      </c>
      <c r="H158" s="42">
        <f>J158+L158+N158+P158+R158</f>
        <v>1708.059</v>
      </c>
      <c r="I158" s="43"/>
      <c r="J158" s="68">
        <v>1708.059</v>
      </c>
      <c r="K158" s="125"/>
      <c r="L158" s="44"/>
      <c r="M158" s="125"/>
      <c r="N158" s="44"/>
      <c r="O158" s="125"/>
      <c r="P158" s="44"/>
      <c r="Q158" s="125"/>
      <c r="R158" s="44"/>
      <c r="S158" s="125"/>
      <c r="T158" s="193">
        <f>((I158-M158)/1000)/H158</f>
        <v>0</v>
      </c>
      <c r="U158" s="196">
        <f t="shared" si="41"/>
        <v>1</v>
      </c>
    </row>
    <row r="159" spans="1:21" ht="12.75">
      <c r="A159" s="38"/>
      <c r="B159" s="66" t="s">
        <v>158</v>
      </c>
      <c r="C159" s="67">
        <v>185</v>
      </c>
      <c r="D159" s="67">
        <v>0</v>
      </c>
      <c r="E159" s="40">
        <v>0</v>
      </c>
      <c r="F159" s="149">
        <v>0</v>
      </c>
      <c r="G159" s="169">
        <v>0</v>
      </c>
      <c r="H159" s="42">
        <f>J159+L159+N159+P159+R159</f>
        <v>0</v>
      </c>
      <c r="I159" s="43"/>
      <c r="J159" s="68">
        <v>0</v>
      </c>
      <c r="K159" s="125"/>
      <c r="L159" s="44"/>
      <c r="M159" s="125"/>
      <c r="N159" s="44"/>
      <c r="O159" s="125"/>
      <c r="P159" s="44"/>
      <c r="Q159" s="125"/>
      <c r="R159" s="44"/>
      <c r="S159" s="125"/>
      <c r="T159" s="193" t="e">
        <f>((I159-M159)/1000)/H159</f>
        <v>#DIV/0!</v>
      </c>
      <c r="U159" s="196" t="e">
        <f t="shared" si="41"/>
        <v>#DIV/0!</v>
      </c>
    </row>
    <row r="160" spans="1:21" ht="12.75">
      <c r="A160" s="38"/>
      <c r="B160" s="66" t="s">
        <v>159</v>
      </c>
      <c r="C160" s="67">
        <v>100</v>
      </c>
      <c r="D160" s="67">
        <v>101.445</v>
      </c>
      <c r="E160" s="40">
        <v>123</v>
      </c>
      <c r="F160" s="149">
        <v>126</v>
      </c>
      <c r="G160" s="169">
        <v>131.02</v>
      </c>
      <c r="H160" s="42">
        <f>J160+L160+N160+P160+R160</f>
        <v>131.02</v>
      </c>
      <c r="I160" s="43"/>
      <c r="J160" s="68">
        <v>131.02</v>
      </c>
      <c r="K160" s="125"/>
      <c r="L160" s="44"/>
      <c r="M160" s="125"/>
      <c r="N160" s="44"/>
      <c r="O160" s="125"/>
      <c r="P160" s="44"/>
      <c r="Q160" s="125"/>
      <c r="R160" s="44"/>
      <c r="S160" s="125"/>
      <c r="T160" s="193">
        <f>((I160-M160)/1000)/H160</f>
        <v>0</v>
      </c>
      <c r="U160" s="196">
        <f t="shared" si="41"/>
        <v>1</v>
      </c>
    </row>
    <row r="161" spans="1:21" ht="12.75">
      <c r="A161" s="38"/>
      <c r="B161" s="66" t="s">
        <v>160</v>
      </c>
      <c r="C161" s="67">
        <v>26</v>
      </c>
      <c r="D161" s="67">
        <v>25.938</v>
      </c>
      <c r="E161" s="40">
        <v>26</v>
      </c>
      <c r="F161" s="149">
        <v>27</v>
      </c>
      <c r="G161" s="169">
        <v>26.827</v>
      </c>
      <c r="H161" s="42">
        <f>J161+L161+N161+P161+R161</f>
        <v>26.827</v>
      </c>
      <c r="I161" s="43"/>
      <c r="J161" s="68">
        <v>26.827</v>
      </c>
      <c r="K161" s="125"/>
      <c r="L161" s="44"/>
      <c r="M161" s="125"/>
      <c r="N161" s="44"/>
      <c r="O161" s="125"/>
      <c r="P161" s="44"/>
      <c r="Q161" s="125"/>
      <c r="R161" s="44"/>
      <c r="S161" s="125"/>
      <c r="T161" s="193">
        <f>((I161-M161)/1000)/H161</f>
        <v>0</v>
      </c>
      <c r="U161" s="196">
        <f t="shared" si="41"/>
        <v>1</v>
      </c>
    </row>
    <row r="162" spans="1:21" ht="12.75">
      <c r="A162" s="31"/>
      <c r="B162" s="64" t="s">
        <v>161</v>
      </c>
      <c r="C162" s="65">
        <v>45</v>
      </c>
      <c r="D162" s="65">
        <v>48</v>
      </c>
      <c r="E162" s="33">
        <v>36</v>
      </c>
      <c r="F162" s="148">
        <v>0</v>
      </c>
      <c r="G162" s="168">
        <v>52</v>
      </c>
      <c r="H162" s="35">
        <f aca="true" t="shared" si="42" ref="H162:S162">SUM(H163:H165)</f>
        <v>95</v>
      </c>
      <c r="I162" s="36">
        <f t="shared" si="42"/>
        <v>0</v>
      </c>
      <c r="J162" s="173">
        <f t="shared" si="42"/>
        <v>95</v>
      </c>
      <c r="K162" s="174">
        <f t="shared" si="42"/>
        <v>0</v>
      </c>
      <c r="L162" s="173">
        <f t="shared" si="42"/>
        <v>0</v>
      </c>
      <c r="M162" s="174">
        <f t="shared" si="42"/>
        <v>0</v>
      </c>
      <c r="N162" s="173">
        <f t="shared" si="42"/>
        <v>0</v>
      </c>
      <c r="O162" s="174">
        <f t="shared" si="42"/>
        <v>0</v>
      </c>
      <c r="P162" s="173">
        <f t="shared" si="42"/>
        <v>0</v>
      </c>
      <c r="Q162" s="174">
        <f t="shared" si="42"/>
        <v>0</v>
      </c>
      <c r="R162" s="173">
        <f t="shared" si="42"/>
        <v>0</v>
      </c>
      <c r="S162" s="124">
        <f t="shared" si="42"/>
        <v>0</v>
      </c>
      <c r="T162" s="192"/>
      <c r="U162" s="195">
        <f>H162/G162</f>
        <v>1.8269230769230769</v>
      </c>
    </row>
    <row r="163" spans="1:21" ht="12.75">
      <c r="A163" s="38">
        <v>69102</v>
      </c>
      <c r="B163" s="66" t="s">
        <v>162</v>
      </c>
      <c r="C163" s="67">
        <v>15</v>
      </c>
      <c r="D163" s="67">
        <v>48</v>
      </c>
      <c r="E163" s="40">
        <v>16</v>
      </c>
      <c r="F163" s="149">
        <v>0</v>
      </c>
      <c r="G163" s="169">
        <v>15</v>
      </c>
      <c r="H163" s="42">
        <f>J163+L163+N163+P163+R163</f>
        <v>15</v>
      </c>
      <c r="I163" s="43"/>
      <c r="J163" s="68">
        <v>15</v>
      </c>
      <c r="K163" s="125"/>
      <c r="L163" s="44"/>
      <c r="M163" s="125"/>
      <c r="N163" s="44"/>
      <c r="O163" s="125"/>
      <c r="P163" s="44"/>
      <c r="Q163" s="125"/>
      <c r="R163" s="44"/>
      <c r="S163" s="125"/>
      <c r="T163" s="193">
        <f>((I163-M163)/1000)/H163</f>
        <v>0</v>
      </c>
      <c r="U163" s="196">
        <f t="shared" si="41"/>
        <v>1</v>
      </c>
    </row>
    <row r="164" spans="1:21" ht="12.75">
      <c r="A164" s="38">
        <v>68200</v>
      </c>
      <c r="B164" s="66" t="s">
        <v>163</v>
      </c>
      <c r="C164" s="67">
        <v>10</v>
      </c>
      <c r="D164" s="67">
        <v>0</v>
      </c>
      <c r="E164" s="40">
        <v>20</v>
      </c>
      <c r="F164" s="149">
        <v>0</v>
      </c>
      <c r="G164" s="169">
        <v>17</v>
      </c>
      <c r="H164" s="42">
        <f>J164+L164+N164+P164+R164</f>
        <v>20</v>
      </c>
      <c r="I164" s="43"/>
      <c r="J164" s="68">
        <v>20</v>
      </c>
      <c r="K164" s="125"/>
      <c r="L164" s="44"/>
      <c r="M164" s="125"/>
      <c r="N164" s="44"/>
      <c r="O164" s="125"/>
      <c r="P164" s="44"/>
      <c r="Q164" s="125"/>
      <c r="R164" s="44"/>
      <c r="S164" s="125"/>
      <c r="T164" s="193">
        <f>((I164-M164)/1000)/H164</f>
        <v>0</v>
      </c>
      <c r="U164" s="196">
        <f t="shared" si="41"/>
        <v>1.1764705882352942</v>
      </c>
    </row>
    <row r="165" spans="1:21" ht="12.75">
      <c r="A165" s="38">
        <v>60270</v>
      </c>
      <c r="B165" s="66" t="s">
        <v>164</v>
      </c>
      <c r="C165" s="67">
        <v>20</v>
      </c>
      <c r="D165" s="67">
        <v>0</v>
      </c>
      <c r="E165" s="40">
        <v>0</v>
      </c>
      <c r="F165" s="149">
        <v>0</v>
      </c>
      <c r="G165" s="169">
        <v>20</v>
      </c>
      <c r="H165" s="42">
        <f>J165+L165+N165+P165+R165</f>
        <v>60</v>
      </c>
      <c r="I165" s="43"/>
      <c r="J165" s="68">
        <v>60</v>
      </c>
      <c r="K165" s="125"/>
      <c r="L165" s="44"/>
      <c r="M165" s="125"/>
      <c r="N165" s="44"/>
      <c r="O165" s="125"/>
      <c r="P165" s="44"/>
      <c r="Q165" s="125"/>
      <c r="R165" s="44"/>
      <c r="S165" s="125"/>
      <c r="T165" s="193">
        <f>((I165-M165)/1000)/H165</f>
        <v>0</v>
      </c>
      <c r="U165" s="196">
        <f t="shared" si="41"/>
        <v>3</v>
      </c>
    </row>
    <row r="166" spans="1:21" ht="12.75">
      <c r="A166" s="31"/>
      <c r="B166" s="64" t="s">
        <v>165</v>
      </c>
      <c r="C166" s="65">
        <v>4129</v>
      </c>
      <c r="D166" s="65">
        <v>4093.0750000000003</v>
      </c>
      <c r="E166" s="33">
        <v>1895.5</v>
      </c>
      <c r="F166" s="148">
        <v>2025</v>
      </c>
      <c r="G166" s="168">
        <v>1958</v>
      </c>
      <c r="H166" s="35">
        <f aca="true" t="shared" si="43" ref="H166:S166">SUM(H167:H172)</f>
        <v>2042</v>
      </c>
      <c r="I166" s="36">
        <f t="shared" si="43"/>
        <v>0</v>
      </c>
      <c r="J166" s="173">
        <f t="shared" si="43"/>
        <v>2042</v>
      </c>
      <c r="K166" s="174">
        <f t="shared" si="43"/>
        <v>0</v>
      </c>
      <c r="L166" s="173">
        <f t="shared" si="43"/>
        <v>0</v>
      </c>
      <c r="M166" s="174">
        <f t="shared" si="43"/>
        <v>0</v>
      </c>
      <c r="N166" s="173">
        <f t="shared" si="43"/>
        <v>0</v>
      </c>
      <c r="O166" s="174">
        <f t="shared" si="43"/>
        <v>0</v>
      </c>
      <c r="P166" s="173">
        <f t="shared" si="43"/>
        <v>0</v>
      </c>
      <c r="Q166" s="174">
        <f t="shared" si="43"/>
        <v>0</v>
      </c>
      <c r="R166" s="173">
        <f t="shared" si="43"/>
        <v>0</v>
      </c>
      <c r="S166" s="124">
        <f t="shared" si="43"/>
        <v>0</v>
      </c>
      <c r="T166" s="192"/>
      <c r="U166" s="195">
        <f>H166/G166</f>
        <v>1.0429009193054137</v>
      </c>
    </row>
    <row r="167" spans="1:21" ht="12.75">
      <c r="A167" s="38">
        <v>60210</v>
      </c>
      <c r="B167" s="66" t="s">
        <v>166</v>
      </c>
      <c r="C167" s="67">
        <v>3980</v>
      </c>
      <c r="D167" s="67">
        <v>4010.045</v>
      </c>
      <c r="E167" s="40">
        <v>1835.9</v>
      </c>
      <c r="F167" s="149">
        <v>1985</v>
      </c>
      <c r="G167" s="169">
        <v>1900</v>
      </c>
      <c r="H167" s="42">
        <f aca="true" t="shared" si="44" ref="H167:H172">J167+L167+N167+P167+R167</f>
        <v>2000</v>
      </c>
      <c r="I167" s="43"/>
      <c r="J167" s="68">
        <v>2000</v>
      </c>
      <c r="K167" s="125"/>
      <c r="L167" s="44"/>
      <c r="M167" s="125"/>
      <c r="N167" s="44"/>
      <c r="O167" s="125"/>
      <c r="P167" s="44"/>
      <c r="Q167" s="125"/>
      <c r="R167" s="44"/>
      <c r="S167" s="125"/>
      <c r="T167" s="193">
        <f>((I167-M167)/1000)/H167</f>
        <v>0</v>
      </c>
      <c r="U167" s="196">
        <f t="shared" si="41"/>
        <v>1.0526315789473684</v>
      </c>
    </row>
    <row r="168" spans="1:21" ht="12.75">
      <c r="A168" s="38">
        <v>60211</v>
      </c>
      <c r="B168" s="66" t="s">
        <v>221</v>
      </c>
      <c r="C168" s="67">
        <v>20</v>
      </c>
      <c r="D168" s="67">
        <v>23.310000000000002</v>
      </c>
      <c r="E168" s="40">
        <v>15</v>
      </c>
      <c r="F168" s="149">
        <v>12</v>
      </c>
      <c r="G168" s="169">
        <v>18</v>
      </c>
      <c r="H168" s="42">
        <f t="shared" si="44"/>
        <v>12</v>
      </c>
      <c r="I168" s="43"/>
      <c r="J168" s="68">
        <v>12</v>
      </c>
      <c r="K168" s="125"/>
      <c r="L168" s="44"/>
      <c r="M168" s="125"/>
      <c r="N168" s="44"/>
      <c r="O168" s="125"/>
      <c r="P168" s="44"/>
      <c r="Q168" s="125"/>
      <c r="R168" s="44"/>
      <c r="S168" s="125"/>
      <c r="T168" s="193">
        <f>((I168-M168)/1000)/H168</f>
        <v>0</v>
      </c>
      <c r="U168" s="196">
        <f t="shared" si="41"/>
        <v>0.6666666666666666</v>
      </c>
    </row>
    <row r="169" spans="1:21" ht="12.75">
      <c r="A169" s="38">
        <v>60260</v>
      </c>
      <c r="B169" s="66" t="s">
        <v>167</v>
      </c>
      <c r="C169" s="67">
        <v>79</v>
      </c>
      <c r="D169" s="67">
        <v>55.827000000000005</v>
      </c>
      <c r="E169" s="40">
        <v>30.6</v>
      </c>
      <c r="F169" s="149">
        <v>28</v>
      </c>
      <c r="G169" s="169">
        <v>40</v>
      </c>
      <c r="H169" s="42">
        <f t="shared" si="44"/>
        <v>30</v>
      </c>
      <c r="I169" s="43"/>
      <c r="J169" s="68">
        <v>30</v>
      </c>
      <c r="K169" s="125"/>
      <c r="L169" s="44"/>
      <c r="M169" s="125"/>
      <c r="N169" s="44"/>
      <c r="O169" s="125"/>
      <c r="P169" s="44"/>
      <c r="Q169" s="125"/>
      <c r="R169" s="44"/>
      <c r="S169" s="125"/>
      <c r="T169" s="193">
        <f>((I169-M169)/1000)/H169</f>
        <v>0</v>
      </c>
      <c r="U169" s="196">
        <f t="shared" si="41"/>
        <v>0.75</v>
      </c>
    </row>
    <row r="170" spans="1:21" ht="12.75">
      <c r="A170" s="38">
        <v>60206</v>
      </c>
      <c r="B170" s="66" t="s">
        <v>168</v>
      </c>
      <c r="C170" s="67">
        <v>0</v>
      </c>
      <c r="D170" s="67">
        <v>0</v>
      </c>
      <c r="E170" s="40">
        <v>0</v>
      </c>
      <c r="F170" s="149">
        <v>0</v>
      </c>
      <c r="G170" s="169">
        <v>0</v>
      </c>
      <c r="H170" s="42">
        <f t="shared" si="44"/>
        <v>0</v>
      </c>
      <c r="I170" s="43"/>
      <c r="J170" s="68">
        <v>0</v>
      </c>
      <c r="K170" s="125"/>
      <c r="L170" s="44"/>
      <c r="M170" s="125"/>
      <c r="N170" s="44"/>
      <c r="O170" s="125"/>
      <c r="P170" s="44"/>
      <c r="Q170" s="125"/>
      <c r="R170" s="44"/>
      <c r="S170" s="125"/>
      <c r="T170" s="193" t="e">
        <f>((I170-M170)/1000)/H170</f>
        <v>#DIV/0!</v>
      </c>
      <c r="U170" s="196" t="e">
        <f t="shared" si="41"/>
        <v>#DIV/0!</v>
      </c>
    </row>
    <row r="171" spans="1:21" ht="12.75">
      <c r="A171" s="38">
        <v>65400</v>
      </c>
      <c r="B171" s="66" t="s">
        <v>169</v>
      </c>
      <c r="C171" s="67">
        <v>50</v>
      </c>
      <c r="D171" s="67">
        <v>0</v>
      </c>
      <c r="E171" s="40">
        <v>12</v>
      </c>
      <c r="F171" s="149">
        <v>0</v>
      </c>
      <c r="G171" s="169">
        <v>0</v>
      </c>
      <c r="H171" s="42">
        <f t="shared" si="44"/>
        <v>0</v>
      </c>
      <c r="I171" s="43"/>
      <c r="J171" s="68">
        <v>0</v>
      </c>
      <c r="K171" s="125"/>
      <c r="L171" s="44"/>
      <c r="M171" s="125"/>
      <c r="N171" s="44"/>
      <c r="O171" s="125"/>
      <c r="P171" s="44"/>
      <c r="Q171" s="125"/>
      <c r="R171" s="44"/>
      <c r="S171" s="125"/>
      <c r="T171" s="193" t="e">
        <f>((I171-M171)/1000)/H171</f>
        <v>#DIV/0!</v>
      </c>
      <c r="U171" s="196" t="e">
        <f t="shared" si="41"/>
        <v>#DIV/0!</v>
      </c>
    </row>
    <row r="172" spans="1:21" ht="12.75">
      <c r="A172" s="38">
        <v>60207</v>
      </c>
      <c r="B172" s="66" t="s">
        <v>170</v>
      </c>
      <c r="C172" s="67">
        <v>0</v>
      </c>
      <c r="D172" s="67">
        <v>3.893</v>
      </c>
      <c r="E172" s="40">
        <v>2</v>
      </c>
      <c r="F172" s="149">
        <v>0</v>
      </c>
      <c r="G172" s="169">
        <v>0</v>
      </c>
      <c r="H172" s="42">
        <f t="shared" si="44"/>
        <v>0</v>
      </c>
      <c r="I172" s="43"/>
      <c r="J172" s="68">
        <v>0</v>
      </c>
      <c r="K172" s="125"/>
      <c r="L172" s="44"/>
      <c r="M172" s="125"/>
      <c r="N172" s="44"/>
      <c r="O172" s="125"/>
      <c r="P172" s="44"/>
      <c r="Q172" s="125"/>
      <c r="R172" s="44"/>
      <c r="S172" s="125"/>
      <c r="T172" s="193" t="e">
        <f aca="true" t="shared" si="45" ref="T172:T182">((I172-M172)/1000)/H172</f>
        <v>#DIV/0!</v>
      </c>
      <c r="U172" s="196" t="e">
        <f t="shared" si="41"/>
        <v>#DIV/0!</v>
      </c>
    </row>
    <row r="173" spans="1:21" ht="12.75">
      <c r="A173" s="31"/>
      <c r="B173" s="64" t="s">
        <v>171</v>
      </c>
      <c r="C173" s="65">
        <v>1222</v>
      </c>
      <c r="D173" s="65">
        <v>1388.319</v>
      </c>
      <c r="E173" s="33">
        <v>1629</v>
      </c>
      <c r="F173" s="148">
        <v>1363</v>
      </c>
      <c r="G173" s="168">
        <v>1244</v>
      </c>
      <c r="H173" s="35">
        <f aca="true" t="shared" si="46" ref="H173:S173">SUM(H174:H182)</f>
        <v>1278</v>
      </c>
      <c r="I173" s="36">
        <f t="shared" si="46"/>
        <v>0</v>
      </c>
      <c r="J173" s="173">
        <f t="shared" si="46"/>
        <v>0</v>
      </c>
      <c r="K173" s="174">
        <f t="shared" si="46"/>
        <v>0</v>
      </c>
      <c r="L173" s="173">
        <f t="shared" si="46"/>
        <v>0</v>
      </c>
      <c r="M173" s="174">
        <f t="shared" si="46"/>
        <v>0</v>
      </c>
      <c r="N173" s="173">
        <f t="shared" si="46"/>
        <v>988</v>
      </c>
      <c r="O173" s="174">
        <f t="shared" si="46"/>
        <v>0</v>
      </c>
      <c r="P173" s="173">
        <f t="shared" si="46"/>
        <v>290</v>
      </c>
      <c r="Q173" s="174">
        <f t="shared" si="46"/>
        <v>0</v>
      </c>
      <c r="R173" s="173">
        <f t="shared" si="46"/>
        <v>0</v>
      </c>
      <c r="S173" s="124">
        <f t="shared" si="46"/>
        <v>0</v>
      </c>
      <c r="T173" s="192"/>
      <c r="U173" s="195">
        <f>H173/G173</f>
        <v>1.027331189710611</v>
      </c>
    </row>
    <row r="174" spans="1:21" ht="12.75">
      <c r="A174" s="38"/>
      <c r="B174" s="66" t="s">
        <v>222</v>
      </c>
      <c r="C174" s="67">
        <v>52</v>
      </c>
      <c r="D174" s="67">
        <v>35</v>
      </c>
      <c r="E174" s="40">
        <v>0</v>
      </c>
      <c r="F174" s="149">
        <v>120</v>
      </c>
      <c r="G174" s="169">
        <v>80</v>
      </c>
      <c r="H174" s="42">
        <f aca="true" t="shared" si="47" ref="H174:H182">J174+L174+N174+P174+R174</f>
        <v>80</v>
      </c>
      <c r="I174" s="43"/>
      <c r="J174" s="68"/>
      <c r="K174" s="125"/>
      <c r="L174" s="44"/>
      <c r="M174" s="125"/>
      <c r="N174" s="44">
        <v>80</v>
      </c>
      <c r="O174" s="125"/>
      <c r="P174" s="44"/>
      <c r="Q174" s="125"/>
      <c r="R174" s="44"/>
      <c r="S174" s="125"/>
      <c r="T174" s="193">
        <f t="shared" si="45"/>
        <v>0</v>
      </c>
      <c r="U174" s="196">
        <f t="shared" si="41"/>
        <v>1</v>
      </c>
    </row>
    <row r="175" spans="1:21" ht="12.75">
      <c r="A175" s="38">
        <v>60219</v>
      </c>
      <c r="B175" s="66" t="s">
        <v>172</v>
      </c>
      <c r="C175" s="67">
        <v>368</v>
      </c>
      <c r="D175" s="67">
        <v>405.117</v>
      </c>
      <c r="E175" s="40">
        <v>870</v>
      </c>
      <c r="F175" s="149">
        <v>508</v>
      </c>
      <c r="G175" s="169">
        <v>360</v>
      </c>
      <c r="H175" s="42">
        <f t="shared" si="47"/>
        <v>400</v>
      </c>
      <c r="I175" s="43"/>
      <c r="J175" s="68"/>
      <c r="K175" s="125"/>
      <c r="L175" s="44"/>
      <c r="M175" s="125"/>
      <c r="N175" s="44">
        <v>400</v>
      </c>
      <c r="O175" s="125"/>
      <c r="P175" s="44"/>
      <c r="Q175" s="125"/>
      <c r="R175" s="44"/>
      <c r="S175" s="125"/>
      <c r="T175" s="193">
        <f t="shared" si="45"/>
        <v>0</v>
      </c>
      <c r="U175" s="196">
        <f t="shared" si="41"/>
        <v>1.1111111111111112</v>
      </c>
    </row>
    <row r="176" spans="1:21" ht="12.75">
      <c r="A176" s="38"/>
      <c r="B176" s="66" t="s">
        <v>173</v>
      </c>
      <c r="C176" s="67">
        <v>0</v>
      </c>
      <c r="D176" s="67">
        <v>0</v>
      </c>
      <c r="E176" s="40">
        <v>0</v>
      </c>
      <c r="F176" s="149">
        <v>20</v>
      </c>
      <c r="G176" s="169">
        <v>20</v>
      </c>
      <c r="H176" s="42">
        <f t="shared" si="47"/>
        <v>20</v>
      </c>
      <c r="I176" s="43"/>
      <c r="J176" s="68"/>
      <c r="K176" s="125"/>
      <c r="L176" s="44"/>
      <c r="M176" s="125"/>
      <c r="N176" s="44">
        <v>20</v>
      </c>
      <c r="O176" s="125"/>
      <c r="P176" s="44"/>
      <c r="Q176" s="125"/>
      <c r="R176" s="44"/>
      <c r="S176" s="125"/>
      <c r="T176" s="193">
        <f t="shared" si="45"/>
        <v>0</v>
      </c>
      <c r="U176" s="196">
        <f t="shared" si="41"/>
        <v>1</v>
      </c>
    </row>
    <row r="177" spans="1:21" ht="12.75">
      <c r="A177" s="38">
        <v>60221</v>
      </c>
      <c r="B177" s="66" t="s">
        <v>174</v>
      </c>
      <c r="C177" s="67">
        <v>80</v>
      </c>
      <c r="D177" s="67">
        <v>81</v>
      </c>
      <c r="E177" s="40">
        <v>82</v>
      </c>
      <c r="F177" s="149">
        <v>84</v>
      </c>
      <c r="G177" s="169">
        <v>89</v>
      </c>
      <c r="H177" s="42">
        <f t="shared" si="47"/>
        <v>89</v>
      </c>
      <c r="I177" s="43"/>
      <c r="J177" s="68"/>
      <c r="K177" s="125"/>
      <c r="L177" s="44"/>
      <c r="M177" s="125"/>
      <c r="N177" s="44">
        <v>89</v>
      </c>
      <c r="O177" s="125"/>
      <c r="P177" s="44"/>
      <c r="Q177" s="125"/>
      <c r="R177" s="44"/>
      <c r="S177" s="125"/>
      <c r="T177" s="193">
        <f t="shared" si="45"/>
        <v>0</v>
      </c>
      <c r="U177" s="196">
        <f t="shared" si="41"/>
        <v>1</v>
      </c>
    </row>
    <row r="178" spans="1:21" ht="12.75">
      <c r="A178" s="38">
        <v>60224</v>
      </c>
      <c r="B178" s="66" t="s">
        <v>175</v>
      </c>
      <c r="C178" s="67">
        <v>63</v>
      </c>
      <c r="D178" s="67">
        <v>63.636</v>
      </c>
      <c r="E178" s="40">
        <v>65</v>
      </c>
      <c r="F178" s="149">
        <v>66</v>
      </c>
      <c r="G178" s="169">
        <v>65</v>
      </c>
      <c r="H178" s="42">
        <f t="shared" si="47"/>
        <v>66</v>
      </c>
      <c r="I178" s="43"/>
      <c r="J178" s="68"/>
      <c r="K178" s="125"/>
      <c r="L178" s="44"/>
      <c r="M178" s="125"/>
      <c r="N178" s="44">
        <v>66</v>
      </c>
      <c r="O178" s="125"/>
      <c r="P178" s="44"/>
      <c r="Q178" s="125"/>
      <c r="R178" s="44"/>
      <c r="S178" s="125"/>
      <c r="T178" s="193">
        <f t="shared" si="45"/>
        <v>0</v>
      </c>
      <c r="U178" s="196">
        <f t="shared" si="41"/>
        <v>1.0153846153846153</v>
      </c>
    </row>
    <row r="179" spans="1:21" ht="12.75">
      <c r="A179" s="38">
        <v>60227</v>
      </c>
      <c r="B179" s="66" t="s">
        <v>176</v>
      </c>
      <c r="C179" s="67">
        <v>105</v>
      </c>
      <c r="D179" s="67">
        <v>105.948</v>
      </c>
      <c r="E179" s="40">
        <v>108</v>
      </c>
      <c r="F179" s="149">
        <v>110</v>
      </c>
      <c r="G179" s="169">
        <v>108</v>
      </c>
      <c r="H179" s="42">
        <f t="shared" si="47"/>
        <v>110</v>
      </c>
      <c r="I179" s="43"/>
      <c r="J179" s="68"/>
      <c r="K179" s="125"/>
      <c r="L179" s="44"/>
      <c r="M179" s="125"/>
      <c r="N179" s="44">
        <v>110</v>
      </c>
      <c r="O179" s="125"/>
      <c r="P179" s="44"/>
      <c r="Q179" s="125"/>
      <c r="R179" s="44"/>
      <c r="S179" s="125"/>
      <c r="T179" s="193">
        <f t="shared" si="45"/>
        <v>0</v>
      </c>
      <c r="U179" s="196">
        <f t="shared" si="41"/>
        <v>1.0185185185185186</v>
      </c>
    </row>
    <row r="180" spans="1:21" ht="12.75">
      <c r="A180" s="38">
        <v>60226</v>
      </c>
      <c r="B180" s="66" t="s">
        <v>177</v>
      </c>
      <c r="C180" s="67">
        <v>46</v>
      </c>
      <c r="D180" s="67">
        <v>45.934</v>
      </c>
      <c r="E180" s="40">
        <v>47</v>
      </c>
      <c r="F180" s="149">
        <v>48</v>
      </c>
      <c r="G180" s="169">
        <v>47</v>
      </c>
      <c r="H180" s="42">
        <f t="shared" si="47"/>
        <v>48</v>
      </c>
      <c r="I180" s="43"/>
      <c r="J180" s="68"/>
      <c r="K180" s="125"/>
      <c r="L180" s="44"/>
      <c r="M180" s="125"/>
      <c r="N180" s="44">
        <v>48</v>
      </c>
      <c r="O180" s="125"/>
      <c r="P180" s="44"/>
      <c r="Q180" s="125"/>
      <c r="R180" s="44"/>
      <c r="S180" s="125"/>
      <c r="T180" s="193">
        <f t="shared" si="45"/>
        <v>0</v>
      </c>
      <c r="U180" s="196">
        <f t="shared" si="41"/>
        <v>1.0212765957446808</v>
      </c>
    </row>
    <row r="181" spans="1:21" ht="12.75">
      <c r="A181" s="38">
        <v>60263</v>
      </c>
      <c r="B181" s="66" t="s">
        <v>178</v>
      </c>
      <c r="C181" s="67">
        <v>199</v>
      </c>
      <c r="D181" s="67">
        <v>242.63799999999998</v>
      </c>
      <c r="E181" s="40">
        <v>272</v>
      </c>
      <c r="F181" s="149">
        <v>186</v>
      </c>
      <c r="G181" s="169">
        <v>175</v>
      </c>
      <c r="H181" s="42">
        <f t="shared" si="47"/>
        <v>175</v>
      </c>
      <c r="I181" s="43"/>
      <c r="J181" s="68"/>
      <c r="K181" s="125"/>
      <c r="L181" s="44"/>
      <c r="M181" s="125"/>
      <c r="N181" s="44">
        <v>175</v>
      </c>
      <c r="O181" s="125"/>
      <c r="P181" s="44"/>
      <c r="Q181" s="125"/>
      <c r="R181" s="44"/>
      <c r="S181" s="125"/>
      <c r="T181" s="193">
        <f t="shared" si="45"/>
        <v>0</v>
      </c>
      <c r="U181" s="196">
        <f t="shared" si="41"/>
        <v>1</v>
      </c>
    </row>
    <row r="182" spans="1:21" ht="12.75">
      <c r="A182" s="38">
        <v>60241</v>
      </c>
      <c r="B182" s="66" t="s">
        <v>179</v>
      </c>
      <c r="C182" s="67">
        <v>309</v>
      </c>
      <c r="D182" s="67">
        <v>409.04600000000005</v>
      </c>
      <c r="E182" s="40">
        <v>185</v>
      </c>
      <c r="F182" s="149">
        <v>221</v>
      </c>
      <c r="G182" s="169">
        <v>300</v>
      </c>
      <c r="H182" s="42">
        <f t="shared" si="47"/>
        <v>290</v>
      </c>
      <c r="I182" s="43"/>
      <c r="J182" s="68"/>
      <c r="K182" s="125"/>
      <c r="L182" s="44"/>
      <c r="M182" s="125"/>
      <c r="N182" s="44"/>
      <c r="O182" s="125"/>
      <c r="P182" s="44">
        <v>290</v>
      </c>
      <c r="Q182" s="125"/>
      <c r="R182" s="44"/>
      <c r="S182" s="125"/>
      <c r="T182" s="193">
        <f t="shared" si="45"/>
        <v>0</v>
      </c>
      <c r="U182" s="196">
        <f t="shared" si="41"/>
        <v>0.9666666666666667</v>
      </c>
    </row>
    <row r="183" spans="1:21" ht="12.75">
      <c r="A183" s="31"/>
      <c r="B183" s="64" t="s">
        <v>106</v>
      </c>
      <c r="C183" s="65">
        <v>418</v>
      </c>
      <c r="D183" s="65">
        <v>433.71599999999995</v>
      </c>
      <c r="E183" s="33">
        <v>396</v>
      </c>
      <c r="F183" s="148">
        <v>175</v>
      </c>
      <c r="G183" s="168">
        <v>234</v>
      </c>
      <c r="H183" s="35">
        <f aca="true" t="shared" si="48" ref="H183:S183">SUM(H184:H194)</f>
        <v>200</v>
      </c>
      <c r="I183" s="36">
        <f t="shared" si="48"/>
        <v>0</v>
      </c>
      <c r="J183" s="173">
        <f t="shared" si="48"/>
        <v>6</v>
      </c>
      <c r="K183" s="174">
        <f t="shared" si="48"/>
        <v>0</v>
      </c>
      <c r="L183" s="173">
        <f t="shared" si="48"/>
        <v>0</v>
      </c>
      <c r="M183" s="174">
        <f t="shared" si="48"/>
        <v>0</v>
      </c>
      <c r="N183" s="173">
        <f t="shared" si="48"/>
        <v>194</v>
      </c>
      <c r="O183" s="174">
        <f t="shared" si="48"/>
        <v>0</v>
      </c>
      <c r="P183" s="173">
        <f t="shared" si="48"/>
        <v>0</v>
      </c>
      <c r="Q183" s="174">
        <f t="shared" si="48"/>
        <v>0</v>
      </c>
      <c r="R183" s="173">
        <f t="shared" si="48"/>
        <v>0</v>
      </c>
      <c r="S183" s="124">
        <f t="shared" si="48"/>
        <v>0</v>
      </c>
      <c r="T183" s="192"/>
      <c r="U183" s="195">
        <f>H183/G183</f>
        <v>0.8547008547008547</v>
      </c>
    </row>
    <row r="184" spans="1:21" ht="12.75">
      <c r="A184" s="38">
        <v>60201</v>
      </c>
      <c r="B184" s="66" t="s">
        <v>180</v>
      </c>
      <c r="C184" s="67">
        <v>6</v>
      </c>
      <c r="D184" s="67">
        <v>1.958</v>
      </c>
      <c r="E184" s="40">
        <v>1</v>
      </c>
      <c r="F184" s="149">
        <v>1</v>
      </c>
      <c r="G184" s="169">
        <v>2</v>
      </c>
      <c r="H184" s="42">
        <f aca="true" t="shared" si="49" ref="H184:H194">J184+L184+N184+P184+R184</f>
        <v>2</v>
      </c>
      <c r="I184" s="43"/>
      <c r="J184" s="68">
        <v>2</v>
      </c>
      <c r="K184" s="125"/>
      <c r="L184" s="44"/>
      <c r="M184" s="125"/>
      <c r="N184" s="44"/>
      <c r="O184" s="125"/>
      <c r="P184" s="44"/>
      <c r="Q184" s="125"/>
      <c r="R184" s="44"/>
      <c r="S184" s="125"/>
      <c r="T184" s="193">
        <f aca="true" t="shared" si="50" ref="T184:T194">((I184-M184)/1000)/H184</f>
        <v>0</v>
      </c>
      <c r="U184" s="196">
        <f t="shared" si="41"/>
        <v>1</v>
      </c>
    </row>
    <row r="185" spans="1:21" ht="12.75">
      <c r="A185" s="38">
        <v>60202</v>
      </c>
      <c r="B185" s="66" t="s">
        <v>223</v>
      </c>
      <c r="C185" s="67">
        <v>1</v>
      </c>
      <c r="D185" s="67">
        <v>0.047</v>
      </c>
      <c r="E185" s="40">
        <v>0</v>
      </c>
      <c r="F185" s="149">
        <v>0</v>
      </c>
      <c r="G185" s="169">
        <v>1</v>
      </c>
      <c r="H185" s="42">
        <f t="shared" si="49"/>
        <v>1</v>
      </c>
      <c r="I185" s="43"/>
      <c r="J185" s="68">
        <v>1</v>
      </c>
      <c r="K185" s="125"/>
      <c r="L185" s="44"/>
      <c r="M185" s="125"/>
      <c r="N185" s="44"/>
      <c r="O185" s="125"/>
      <c r="P185" s="44"/>
      <c r="Q185" s="125"/>
      <c r="R185" s="44"/>
      <c r="S185" s="125"/>
      <c r="T185" s="193">
        <f t="shared" si="50"/>
        <v>0</v>
      </c>
      <c r="U185" s="196">
        <f t="shared" si="41"/>
        <v>1</v>
      </c>
    </row>
    <row r="186" spans="1:21" ht="12.75">
      <c r="A186" s="38">
        <v>60203</v>
      </c>
      <c r="B186" s="66" t="s">
        <v>181</v>
      </c>
      <c r="C186" s="67">
        <v>56</v>
      </c>
      <c r="D186" s="67">
        <v>4.0009999999999994</v>
      </c>
      <c r="E186" s="40">
        <v>3</v>
      </c>
      <c r="F186" s="149">
        <v>4</v>
      </c>
      <c r="G186" s="169">
        <v>3</v>
      </c>
      <c r="H186" s="42">
        <f t="shared" si="49"/>
        <v>3</v>
      </c>
      <c r="I186" s="43"/>
      <c r="J186" s="68">
        <v>3</v>
      </c>
      <c r="K186" s="125"/>
      <c r="L186" s="44"/>
      <c r="M186" s="125"/>
      <c r="N186" s="44"/>
      <c r="O186" s="125"/>
      <c r="P186" s="44"/>
      <c r="Q186" s="125"/>
      <c r="R186" s="44"/>
      <c r="S186" s="125"/>
      <c r="T186" s="193">
        <f t="shared" si="50"/>
        <v>0</v>
      </c>
      <c r="U186" s="196">
        <f t="shared" si="41"/>
        <v>1</v>
      </c>
    </row>
    <row r="187" spans="1:21" ht="12.75">
      <c r="A187" s="38">
        <v>60205</v>
      </c>
      <c r="B187" s="66" t="s">
        <v>182</v>
      </c>
      <c r="C187" s="67">
        <v>194</v>
      </c>
      <c r="D187" s="67">
        <v>264.188</v>
      </c>
      <c r="E187" s="40">
        <v>241</v>
      </c>
      <c r="F187" s="149">
        <v>0</v>
      </c>
      <c r="G187" s="169">
        <v>0</v>
      </c>
      <c r="H187" s="42">
        <f t="shared" si="49"/>
        <v>0</v>
      </c>
      <c r="I187" s="43"/>
      <c r="J187" s="68"/>
      <c r="K187" s="125"/>
      <c r="L187" s="44"/>
      <c r="M187" s="125"/>
      <c r="N187" s="44"/>
      <c r="O187" s="125"/>
      <c r="P187" s="44"/>
      <c r="Q187" s="125"/>
      <c r="R187" s="44"/>
      <c r="S187" s="125"/>
      <c r="T187" s="193" t="e">
        <f t="shared" si="50"/>
        <v>#DIV/0!</v>
      </c>
      <c r="U187" s="196" t="e">
        <f t="shared" si="41"/>
        <v>#DIV/0!</v>
      </c>
    </row>
    <row r="188" spans="1:21" ht="12.75">
      <c r="A188" s="38"/>
      <c r="B188" s="66" t="s">
        <v>213</v>
      </c>
      <c r="C188" s="67">
        <v>0</v>
      </c>
      <c r="D188" s="67">
        <v>0</v>
      </c>
      <c r="E188" s="40">
        <v>0</v>
      </c>
      <c r="F188" s="149">
        <v>22</v>
      </c>
      <c r="G188" s="169">
        <v>58</v>
      </c>
      <c r="H188" s="42">
        <f t="shared" si="49"/>
        <v>25</v>
      </c>
      <c r="I188" s="43"/>
      <c r="J188" s="68"/>
      <c r="K188" s="125"/>
      <c r="L188" s="44"/>
      <c r="M188" s="125"/>
      <c r="N188" s="44">
        <v>25</v>
      </c>
      <c r="O188" s="125"/>
      <c r="P188" s="44"/>
      <c r="Q188" s="125"/>
      <c r="R188" s="44"/>
      <c r="S188" s="125"/>
      <c r="T188" s="193">
        <f t="shared" si="50"/>
        <v>0</v>
      </c>
      <c r="U188" s="196">
        <f t="shared" si="41"/>
        <v>0.43103448275862066</v>
      </c>
    </row>
    <row r="189" spans="1:21" ht="12.75">
      <c r="A189" s="38">
        <v>60215</v>
      </c>
      <c r="B189" s="66" t="s">
        <v>183</v>
      </c>
      <c r="C189" s="67">
        <v>0</v>
      </c>
      <c r="D189" s="67">
        <v>0</v>
      </c>
      <c r="E189" s="40">
        <v>2</v>
      </c>
      <c r="F189" s="149">
        <v>0</v>
      </c>
      <c r="G189" s="169">
        <v>0</v>
      </c>
      <c r="H189" s="42">
        <f t="shared" si="49"/>
        <v>0</v>
      </c>
      <c r="I189" s="43"/>
      <c r="J189" s="68"/>
      <c r="K189" s="125"/>
      <c r="L189" s="44"/>
      <c r="M189" s="125"/>
      <c r="N189" s="181"/>
      <c r="O189" s="125"/>
      <c r="P189" s="44"/>
      <c r="Q189" s="125"/>
      <c r="R189" s="44"/>
      <c r="S189" s="125"/>
      <c r="T189" s="193" t="e">
        <f t="shared" si="50"/>
        <v>#DIV/0!</v>
      </c>
      <c r="U189" s="196" t="e">
        <f t="shared" si="41"/>
        <v>#DIV/0!</v>
      </c>
    </row>
    <row r="190" spans="1:21" ht="12.75">
      <c r="A190" s="38">
        <v>60231</v>
      </c>
      <c r="B190" s="66" t="s">
        <v>184</v>
      </c>
      <c r="C190" s="67">
        <v>23</v>
      </c>
      <c r="D190" s="67">
        <v>22.651</v>
      </c>
      <c r="E190" s="40">
        <v>23</v>
      </c>
      <c r="F190" s="149">
        <v>23</v>
      </c>
      <c r="G190" s="169">
        <v>27</v>
      </c>
      <c r="H190" s="42">
        <f t="shared" si="49"/>
        <v>27</v>
      </c>
      <c r="I190" s="43"/>
      <c r="J190" s="68"/>
      <c r="K190" s="125"/>
      <c r="L190" s="44"/>
      <c r="M190" s="125"/>
      <c r="N190" s="44">
        <v>27</v>
      </c>
      <c r="O190" s="125"/>
      <c r="P190" s="44"/>
      <c r="Q190" s="125"/>
      <c r="R190" s="44"/>
      <c r="S190" s="125"/>
      <c r="T190" s="193">
        <f t="shared" si="50"/>
        <v>0</v>
      </c>
      <c r="U190" s="196">
        <f t="shared" si="41"/>
        <v>1</v>
      </c>
    </row>
    <row r="191" spans="1:21" ht="12.75">
      <c r="A191" s="38">
        <v>60232</v>
      </c>
      <c r="B191" s="66" t="s">
        <v>185</v>
      </c>
      <c r="C191" s="67">
        <v>16</v>
      </c>
      <c r="D191" s="67">
        <v>15.984</v>
      </c>
      <c r="E191" s="40">
        <v>16</v>
      </c>
      <c r="F191" s="149">
        <v>16</v>
      </c>
      <c r="G191" s="169">
        <v>21</v>
      </c>
      <c r="H191" s="42">
        <f t="shared" si="49"/>
        <v>20</v>
      </c>
      <c r="I191" s="43"/>
      <c r="J191" s="68"/>
      <c r="K191" s="125"/>
      <c r="L191" s="44"/>
      <c r="M191" s="125"/>
      <c r="N191" s="44">
        <v>20</v>
      </c>
      <c r="O191" s="125"/>
      <c r="P191" s="44"/>
      <c r="Q191" s="125"/>
      <c r="R191" s="44"/>
      <c r="S191" s="125"/>
      <c r="T191" s="193">
        <f t="shared" si="50"/>
        <v>0</v>
      </c>
      <c r="U191" s="196">
        <f t="shared" si="41"/>
        <v>0.9523809523809523</v>
      </c>
    </row>
    <row r="192" spans="1:21" ht="12.75">
      <c r="A192" s="38">
        <v>60234</v>
      </c>
      <c r="B192" s="66" t="s">
        <v>186</v>
      </c>
      <c r="C192" s="67">
        <v>100</v>
      </c>
      <c r="D192" s="67">
        <v>99.59</v>
      </c>
      <c r="E192" s="40">
        <v>97</v>
      </c>
      <c r="F192" s="149">
        <v>97</v>
      </c>
      <c r="G192" s="169">
        <v>107</v>
      </c>
      <c r="H192" s="42">
        <f t="shared" si="49"/>
        <v>107</v>
      </c>
      <c r="I192" s="43"/>
      <c r="J192" s="68"/>
      <c r="K192" s="125"/>
      <c r="L192" s="44"/>
      <c r="M192" s="125"/>
      <c r="N192" s="44">
        <v>107</v>
      </c>
      <c r="O192" s="125"/>
      <c r="P192" s="44"/>
      <c r="Q192" s="125"/>
      <c r="R192" s="44"/>
      <c r="S192" s="125"/>
      <c r="T192" s="193">
        <f t="shared" si="50"/>
        <v>0</v>
      </c>
      <c r="U192" s="196">
        <f t="shared" si="41"/>
        <v>1</v>
      </c>
    </row>
    <row r="193" spans="1:21" ht="12.75">
      <c r="A193" s="38">
        <v>60237</v>
      </c>
      <c r="B193" s="66" t="s">
        <v>187</v>
      </c>
      <c r="C193" s="67">
        <v>11</v>
      </c>
      <c r="D193" s="67">
        <v>9.171</v>
      </c>
      <c r="E193" s="40">
        <v>13</v>
      </c>
      <c r="F193" s="149">
        <v>11</v>
      </c>
      <c r="G193" s="169">
        <v>15</v>
      </c>
      <c r="H193" s="42">
        <f t="shared" si="49"/>
        <v>15</v>
      </c>
      <c r="I193" s="43"/>
      <c r="J193" s="68"/>
      <c r="K193" s="125"/>
      <c r="L193" s="44"/>
      <c r="M193" s="125"/>
      <c r="N193" s="44">
        <v>15</v>
      </c>
      <c r="O193" s="125"/>
      <c r="P193" s="44"/>
      <c r="Q193" s="125"/>
      <c r="R193" s="44"/>
      <c r="S193" s="125"/>
      <c r="T193" s="193">
        <f t="shared" si="50"/>
        <v>0</v>
      </c>
      <c r="U193" s="196">
        <f t="shared" si="41"/>
        <v>1</v>
      </c>
    </row>
    <row r="194" spans="1:21" ht="12.75">
      <c r="A194" s="38">
        <v>60400</v>
      </c>
      <c r="B194" s="66" t="s">
        <v>188</v>
      </c>
      <c r="C194" s="67">
        <v>11</v>
      </c>
      <c r="D194" s="67">
        <v>16.125999999999998</v>
      </c>
      <c r="E194" s="40">
        <v>0</v>
      </c>
      <c r="F194" s="149">
        <v>1</v>
      </c>
      <c r="G194" s="169">
        <v>0</v>
      </c>
      <c r="H194" s="42">
        <f t="shared" si="49"/>
        <v>0</v>
      </c>
      <c r="I194" s="43"/>
      <c r="J194" s="68"/>
      <c r="K194" s="125"/>
      <c r="L194" s="44"/>
      <c r="M194" s="125"/>
      <c r="N194" s="44"/>
      <c r="O194" s="125"/>
      <c r="P194" s="44"/>
      <c r="Q194" s="125"/>
      <c r="R194" s="44"/>
      <c r="S194" s="125"/>
      <c r="T194" s="193" t="e">
        <f t="shared" si="50"/>
        <v>#DIV/0!</v>
      </c>
      <c r="U194" s="196" t="e">
        <f t="shared" si="41"/>
        <v>#DIV/0!</v>
      </c>
    </row>
    <row r="195" spans="1:21" ht="12.75">
      <c r="A195" s="31"/>
      <c r="B195" s="64" t="s">
        <v>189</v>
      </c>
      <c r="C195" s="65">
        <v>197</v>
      </c>
      <c r="D195" s="65">
        <v>0</v>
      </c>
      <c r="E195" s="33">
        <v>0</v>
      </c>
      <c r="F195" s="148">
        <v>0</v>
      </c>
      <c r="G195" s="168">
        <v>0</v>
      </c>
      <c r="H195" s="35">
        <f aca="true" t="shared" si="51" ref="H195:S195">SUM(H196)</f>
        <v>0</v>
      </c>
      <c r="I195" s="36">
        <f t="shared" si="51"/>
        <v>0</v>
      </c>
      <c r="J195" s="173">
        <f t="shared" si="51"/>
        <v>0</v>
      </c>
      <c r="K195" s="174">
        <f t="shared" si="51"/>
        <v>0</v>
      </c>
      <c r="L195" s="173">
        <f t="shared" si="51"/>
        <v>0</v>
      </c>
      <c r="M195" s="174">
        <f t="shared" si="51"/>
        <v>0</v>
      </c>
      <c r="N195" s="173">
        <f t="shared" si="51"/>
        <v>0</v>
      </c>
      <c r="O195" s="174">
        <f t="shared" si="51"/>
        <v>0</v>
      </c>
      <c r="P195" s="173">
        <f t="shared" si="51"/>
        <v>0</v>
      </c>
      <c r="Q195" s="174">
        <f t="shared" si="51"/>
        <v>0</v>
      </c>
      <c r="R195" s="173">
        <f t="shared" si="51"/>
        <v>0</v>
      </c>
      <c r="S195" s="124">
        <f t="shared" si="51"/>
        <v>0</v>
      </c>
      <c r="T195" s="192"/>
      <c r="U195" s="195" t="e">
        <f>H195/G195</f>
        <v>#DIV/0!</v>
      </c>
    </row>
    <row r="196" spans="1:21" ht="12.75">
      <c r="A196" s="38"/>
      <c r="B196" s="66" t="s">
        <v>147</v>
      </c>
      <c r="C196" s="67">
        <v>197</v>
      </c>
      <c r="D196" s="67">
        <v>0</v>
      </c>
      <c r="E196" s="40">
        <v>0</v>
      </c>
      <c r="F196" s="149">
        <v>0</v>
      </c>
      <c r="G196" s="169">
        <v>0</v>
      </c>
      <c r="H196" s="42">
        <f>J196+L196+N196+P196+R196</f>
        <v>0</v>
      </c>
      <c r="I196" s="43"/>
      <c r="J196" s="68"/>
      <c r="K196" s="125"/>
      <c r="L196" s="44"/>
      <c r="M196" s="125"/>
      <c r="N196" s="44"/>
      <c r="O196" s="125"/>
      <c r="P196" s="44"/>
      <c r="Q196" s="125"/>
      <c r="R196" s="44"/>
      <c r="S196" s="125"/>
      <c r="T196" s="193" t="e">
        <f>((I196-M196)/1000)/H196</f>
        <v>#DIV/0!</v>
      </c>
      <c r="U196" s="196" t="e">
        <f t="shared" si="41"/>
        <v>#DIV/0!</v>
      </c>
    </row>
    <row r="197" spans="1:21" ht="12.75">
      <c r="A197" s="31"/>
      <c r="B197" s="64" t="s">
        <v>190</v>
      </c>
      <c r="C197" s="65">
        <v>54.13</v>
      </c>
      <c r="D197" s="65">
        <v>2.165</v>
      </c>
      <c r="E197" s="33">
        <v>38.4</v>
      </c>
      <c r="F197" s="148">
        <v>127</v>
      </c>
      <c r="G197" s="168">
        <v>1</v>
      </c>
      <c r="H197" s="35">
        <f aca="true" t="shared" si="52" ref="H197:S197">SUM(H198:H201)</f>
        <v>1</v>
      </c>
      <c r="I197" s="36">
        <f t="shared" si="52"/>
        <v>0</v>
      </c>
      <c r="J197" s="173">
        <f t="shared" si="52"/>
        <v>1</v>
      </c>
      <c r="K197" s="174">
        <f t="shared" si="52"/>
        <v>0</v>
      </c>
      <c r="L197" s="173">
        <f t="shared" si="52"/>
        <v>0</v>
      </c>
      <c r="M197" s="174">
        <f t="shared" si="52"/>
        <v>0</v>
      </c>
      <c r="N197" s="173">
        <f t="shared" si="52"/>
        <v>0</v>
      </c>
      <c r="O197" s="174">
        <f t="shared" si="52"/>
        <v>0</v>
      </c>
      <c r="P197" s="173">
        <f t="shared" si="52"/>
        <v>0</v>
      </c>
      <c r="Q197" s="174">
        <f t="shared" si="52"/>
        <v>0</v>
      </c>
      <c r="R197" s="173">
        <f t="shared" si="52"/>
        <v>0</v>
      </c>
      <c r="S197" s="124">
        <f t="shared" si="52"/>
        <v>0</v>
      </c>
      <c r="T197" s="192"/>
      <c r="U197" s="195">
        <f>H197/G197</f>
        <v>1</v>
      </c>
    </row>
    <row r="198" spans="1:21" ht="12.75">
      <c r="A198" s="38">
        <v>64401</v>
      </c>
      <c r="B198" s="66" t="s">
        <v>191</v>
      </c>
      <c r="C198" s="67">
        <v>0</v>
      </c>
      <c r="D198" s="67">
        <v>0.044</v>
      </c>
      <c r="E198" s="40">
        <v>0</v>
      </c>
      <c r="F198" s="149">
        <v>0</v>
      </c>
      <c r="G198" s="169">
        <v>1</v>
      </c>
      <c r="H198" s="42">
        <f>J198+L198+N198+P198+R198</f>
        <v>1</v>
      </c>
      <c r="I198" s="43"/>
      <c r="J198" s="68">
        <v>1</v>
      </c>
      <c r="K198" s="125"/>
      <c r="L198" s="44"/>
      <c r="M198" s="125"/>
      <c r="N198" s="44"/>
      <c r="O198" s="125"/>
      <c r="P198" s="44"/>
      <c r="Q198" s="125"/>
      <c r="R198" s="44"/>
      <c r="S198" s="125"/>
      <c r="T198" s="193">
        <f>((I198-M198)/1000)/H198</f>
        <v>0</v>
      </c>
      <c r="U198" s="196">
        <f t="shared" si="41"/>
        <v>1</v>
      </c>
    </row>
    <row r="199" spans="1:21" ht="12.75">
      <c r="A199" s="38">
        <v>64901</v>
      </c>
      <c r="B199" s="66" t="s">
        <v>192</v>
      </c>
      <c r="C199" s="67">
        <v>23</v>
      </c>
      <c r="D199" s="67">
        <v>2</v>
      </c>
      <c r="E199" s="40">
        <v>0</v>
      </c>
      <c r="F199" s="149">
        <v>10</v>
      </c>
      <c r="G199" s="169">
        <v>0</v>
      </c>
      <c r="H199" s="42">
        <f>J199+L199+N199+P199+R199</f>
        <v>0</v>
      </c>
      <c r="I199" s="43"/>
      <c r="J199" s="68"/>
      <c r="K199" s="125"/>
      <c r="L199" s="44"/>
      <c r="M199" s="125"/>
      <c r="N199" s="44"/>
      <c r="O199" s="125"/>
      <c r="P199" s="44"/>
      <c r="Q199" s="125"/>
      <c r="R199" s="44"/>
      <c r="S199" s="125"/>
      <c r="T199" s="193" t="e">
        <f>((I199-M199)/1000)/H199</f>
        <v>#DIV/0!</v>
      </c>
      <c r="U199" s="196" t="e">
        <f t="shared" si="41"/>
        <v>#DIV/0!</v>
      </c>
    </row>
    <row r="200" spans="1:21" ht="12.75">
      <c r="A200" s="38">
        <v>64902</v>
      </c>
      <c r="B200" s="66" t="s">
        <v>193</v>
      </c>
      <c r="C200" s="67">
        <v>31.130000000000003</v>
      </c>
      <c r="D200" s="67">
        <v>0.12100000000000001</v>
      </c>
      <c r="E200" s="40">
        <v>38.4</v>
      </c>
      <c r="F200" s="149">
        <v>117</v>
      </c>
      <c r="G200" s="169">
        <v>0</v>
      </c>
      <c r="H200" s="42">
        <f>J200+L200+N200+P200+R200</f>
        <v>0</v>
      </c>
      <c r="I200" s="43"/>
      <c r="J200" s="68"/>
      <c r="K200" s="125"/>
      <c r="L200" s="44"/>
      <c r="M200" s="125"/>
      <c r="N200" s="44"/>
      <c r="O200" s="125"/>
      <c r="P200" s="44"/>
      <c r="Q200" s="125"/>
      <c r="R200" s="44"/>
      <c r="S200" s="125"/>
      <c r="T200" s="193" t="e">
        <f>((I200-M200)/1000)/H200</f>
        <v>#DIV/0!</v>
      </c>
      <c r="U200" s="196" t="e">
        <f t="shared" si="41"/>
        <v>#DIV/0!</v>
      </c>
    </row>
    <row r="201" spans="1:21" ht="12.75">
      <c r="A201" s="38">
        <v>64501</v>
      </c>
      <c r="B201" s="66" t="s">
        <v>194</v>
      </c>
      <c r="C201" s="67">
        <v>0</v>
      </c>
      <c r="D201" s="67">
        <v>0</v>
      </c>
      <c r="E201" s="40">
        <v>0</v>
      </c>
      <c r="F201" s="149">
        <v>0</v>
      </c>
      <c r="G201" s="169">
        <v>0</v>
      </c>
      <c r="H201" s="42">
        <f>J201+L201+N201+P201+R201</f>
        <v>0</v>
      </c>
      <c r="I201" s="43"/>
      <c r="J201" s="68"/>
      <c r="K201" s="125"/>
      <c r="L201" s="44"/>
      <c r="M201" s="125"/>
      <c r="N201" s="44"/>
      <c r="O201" s="125"/>
      <c r="P201" s="44"/>
      <c r="Q201" s="125"/>
      <c r="R201" s="44"/>
      <c r="S201" s="125"/>
      <c r="T201" s="193" t="e">
        <f>((I201-M201)/1000)/H201</f>
        <v>#DIV/0!</v>
      </c>
      <c r="U201" s="196" t="e">
        <f t="shared" si="41"/>
        <v>#DIV/0!</v>
      </c>
    </row>
    <row r="202" spans="1:21" ht="15.75" thickBot="1">
      <c r="A202" s="31"/>
      <c r="B202" s="69" t="s">
        <v>3</v>
      </c>
      <c r="C202" s="71">
        <v>14971.130000000001</v>
      </c>
      <c r="D202" s="71">
        <v>14152.042</v>
      </c>
      <c r="E202" s="70">
        <v>10997.900000000001</v>
      </c>
      <c r="F202" s="150">
        <v>10763</v>
      </c>
      <c r="G202" s="170">
        <v>10702.905999999999</v>
      </c>
      <c r="H202" s="72">
        <f aca="true" t="shared" si="53" ref="H202:S202">SUM(H156:H201)/2</f>
        <v>10885.905999999999</v>
      </c>
      <c r="I202" s="73">
        <f t="shared" si="53"/>
        <v>0</v>
      </c>
      <c r="J202" s="74">
        <f t="shared" si="53"/>
        <v>9413.905999999999</v>
      </c>
      <c r="K202" s="137">
        <f t="shared" si="53"/>
        <v>0</v>
      </c>
      <c r="L202" s="74">
        <f t="shared" si="53"/>
        <v>0</v>
      </c>
      <c r="M202" s="137">
        <f t="shared" si="53"/>
        <v>0</v>
      </c>
      <c r="N202" s="74">
        <f t="shared" si="53"/>
        <v>1182</v>
      </c>
      <c r="O202" s="137">
        <f t="shared" si="53"/>
        <v>0</v>
      </c>
      <c r="P202" s="74">
        <f t="shared" si="53"/>
        <v>290</v>
      </c>
      <c r="Q202" s="137">
        <f t="shared" si="53"/>
        <v>0</v>
      </c>
      <c r="R202" s="138">
        <f t="shared" si="53"/>
        <v>0</v>
      </c>
      <c r="S202" s="137">
        <f t="shared" si="53"/>
        <v>0</v>
      </c>
      <c r="T202" s="194"/>
      <c r="U202" s="195">
        <f>H202/G202</f>
        <v>1.017098160069798</v>
      </c>
    </row>
    <row r="203" spans="1:20" ht="12.75">
      <c r="A203" s="75"/>
      <c r="B203" s="61"/>
      <c r="C203" s="61"/>
      <c r="D203" s="61"/>
      <c r="E203" s="61"/>
      <c r="F203" s="61"/>
      <c r="G203" s="61"/>
      <c r="H203" s="141">
        <f>J202+L202+N202+P202+R202</f>
        <v>10885.905999999999</v>
      </c>
      <c r="I203" s="76">
        <f>K202+M202+O202+Q202+S202</f>
        <v>0</v>
      </c>
      <c r="J203" s="77"/>
      <c r="K203" s="78"/>
      <c r="L203" s="139"/>
      <c r="M203" s="140"/>
      <c r="N203" s="139"/>
      <c r="O203" s="140"/>
      <c r="P203" s="139"/>
      <c r="Q203" s="140"/>
      <c r="R203" s="139"/>
      <c r="S203" s="140"/>
      <c r="T203" s="6"/>
    </row>
    <row r="204" ht="12.75">
      <c r="A204" s="4"/>
    </row>
    <row r="205" spans="1:20" ht="12.75">
      <c r="A205" s="4"/>
      <c r="B205" s="79"/>
      <c r="C205" s="79"/>
      <c r="D205" s="80"/>
      <c r="E205" s="79"/>
      <c r="F205" s="79"/>
      <c r="G205" s="79"/>
      <c r="H205" s="79"/>
      <c r="I205" s="79"/>
      <c r="J205" s="79"/>
      <c r="K205" s="79"/>
      <c r="L205" s="79"/>
      <c r="M205" s="79"/>
      <c r="N205" s="79"/>
      <c r="O205" s="79"/>
      <c r="P205" s="79"/>
      <c r="Q205" s="79"/>
      <c r="R205" s="79"/>
      <c r="S205" s="79"/>
      <c r="T205" s="79"/>
    </row>
    <row r="206" spans="1:20" ht="12.75">
      <c r="A206" s="4"/>
      <c r="B206" s="81"/>
      <c r="C206" s="81"/>
      <c r="D206" s="80"/>
      <c r="E206" s="81"/>
      <c r="F206" s="81"/>
      <c r="G206" s="81"/>
      <c r="H206" s="81"/>
      <c r="I206" s="81"/>
      <c r="J206" s="81"/>
      <c r="K206" s="81"/>
      <c r="L206" s="81"/>
      <c r="M206" s="81"/>
      <c r="N206" s="83" t="s">
        <v>195</v>
      </c>
      <c r="O206" s="81"/>
      <c r="P206" s="81"/>
      <c r="Q206" s="81"/>
      <c r="R206" s="81"/>
      <c r="S206" s="81"/>
      <c r="T206" s="81"/>
    </row>
    <row r="207" spans="1:14" ht="12.75">
      <c r="A207" s="4"/>
      <c r="N207" s="84">
        <v>41570</v>
      </c>
    </row>
    <row r="208" spans="1:20" ht="12.75">
      <c r="A208" s="4"/>
      <c r="B208" s="82"/>
      <c r="C208" s="82"/>
      <c r="D208" s="82"/>
      <c r="E208" s="82"/>
      <c r="F208" s="82"/>
      <c r="G208" s="82"/>
      <c r="H208" s="82"/>
      <c r="I208" s="82"/>
      <c r="J208" s="82"/>
      <c r="K208" s="82"/>
      <c r="L208" s="82"/>
      <c r="M208" s="82"/>
      <c r="N208" s="82"/>
      <c r="O208" s="82"/>
      <c r="P208" s="82"/>
      <c r="Q208" s="82"/>
      <c r="R208" s="82"/>
      <c r="S208" s="82"/>
      <c r="T208" s="82"/>
    </row>
    <row r="209" spans="1:7" ht="12.75">
      <c r="A209" s="4"/>
      <c r="B209" s="79" t="s">
        <v>236</v>
      </c>
      <c r="C209" s="82"/>
      <c r="F209" s="158">
        <v>81</v>
      </c>
      <c r="G209" s="156"/>
    </row>
    <row r="210" spans="1:20" ht="12.75">
      <c r="A210" s="82"/>
      <c r="B210" s="81" t="s">
        <v>237</v>
      </c>
      <c r="F210" s="158">
        <v>-413</v>
      </c>
      <c r="G210" s="156"/>
      <c r="H210" s="83"/>
      <c r="I210" s="83"/>
      <c r="J210" s="83"/>
      <c r="K210" s="83"/>
      <c r="L210" s="83"/>
      <c r="M210" s="83"/>
      <c r="N210" s="83"/>
      <c r="O210" s="83"/>
      <c r="P210" s="83"/>
      <c r="Q210" s="83"/>
      <c r="R210" s="83"/>
      <c r="S210" s="83"/>
      <c r="T210" s="83"/>
    </row>
    <row r="211" spans="1:7" ht="12.75">
      <c r="A211" s="82"/>
      <c r="B211" s="81" t="s">
        <v>238</v>
      </c>
      <c r="C211" s="157"/>
      <c r="F211" s="158">
        <v>-332</v>
      </c>
      <c r="G211" s="156"/>
    </row>
    <row r="212" spans="1:20" ht="12.75">
      <c r="A212" s="82"/>
      <c r="B212" s="84"/>
      <c r="C212" s="84"/>
      <c r="D212" s="84"/>
      <c r="E212" s="84"/>
      <c r="F212" s="84"/>
      <c r="G212" s="84"/>
      <c r="H212" s="84"/>
      <c r="I212" s="84"/>
      <c r="J212" s="84"/>
      <c r="K212" s="84"/>
      <c r="L212" s="84"/>
      <c r="M212" s="84"/>
      <c r="N212" s="84"/>
      <c r="O212" s="84"/>
      <c r="P212" s="84"/>
      <c r="Q212" s="84"/>
      <c r="R212" s="84"/>
      <c r="S212" s="84"/>
      <c r="T212" s="84"/>
    </row>
    <row r="213" spans="1:20" ht="12.75">
      <c r="A213" s="82"/>
      <c r="B213" s="84"/>
      <c r="C213" s="84"/>
      <c r="D213" s="84"/>
      <c r="E213" s="84"/>
      <c r="F213" s="84"/>
      <c r="G213" s="84"/>
      <c r="H213" s="84"/>
      <c r="I213" s="84"/>
      <c r="J213" s="84"/>
      <c r="K213" s="84"/>
      <c r="L213" s="84"/>
      <c r="M213" s="84"/>
      <c r="N213" s="84"/>
      <c r="O213" s="84"/>
      <c r="P213" s="84"/>
      <c r="Q213" s="84"/>
      <c r="R213" s="84"/>
      <c r="S213" s="84"/>
      <c r="T213" s="84"/>
    </row>
    <row r="214" ht="12.75">
      <c r="A214" s="82"/>
    </row>
  </sheetData>
  <sheetProtection/>
  <mergeCells count="48">
    <mergeCell ref="P3:Q3"/>
    <mergeCell ref="R3:S3"/>
    <mergeCell ref="H9:K9"/>
    <mergeCell ref="L9:O9"/>
    <mergeCell ref="N3:O3"/>
    <mergeCell ref="C9:G9"/>
    <mergeCell ref="H3:I3"/>
    <mergeCell ref="J3:K3"/>
    <mergeCell ref="L3:M3"/>
    <mergeCell ref="H15:I15"/>
    <mergeCell ref="A16:B17"/>
    <mergeCell ref="C16:C17"/>
    <mergeCell ref="D16:D17"/>
    <mergeCell ref="E16:E17"/>
    <mergeCell ref="F16:F17"/>
    <mergeCell ref="H16:I17"/>
    <mergeCell ref="G16:G17"/>
    <mergeCell ref="J16:M16"/>
    <mergeCell ref="N16:S16"/>
    <mergeCell ref="T16:T17"/>
    <mergeCell ref="J17:K17"/>
    <mergeCell ref="L17:M17"/>
    <mergeCell ref="N17:O17"/>
    <mergeCell ref="P17:Q17"/>
    <mergeCell ref="R17:S17"/>
    <mergeCell ref="A153:B154"/>
    <mergeCell ref="C153:C154"/>
    <mergeCell ref="D153:D154"/>
    <mergeCell ref="E153:E154"/>
    <mergeCell ref="F153:F154"/>
    <mergeCell ref="H153:I154"/>
    <mergeCell ref="G153:G154"/>
    <mergeCell ref="T153:T154"/>
    <mergeCell ref="J154:K154"/>
    <mergeCell ref="L154:M154"/>
    <mergeCell ref="N154:O154"/>
    <mergeCell ref="P154:Q154"/>
    <mergeCell ref="R154:S154"/>
    <mergeCell ref="U16:U18"/>
    <mergeCell ref="U153:U155"/>
    <mergeCell ref="C10:G10"/>
    <mergeCell ref="C11:G11"/>
    <mergeCell ref="C12:G12"/>
    <mergeCell ref="C13:G13"/>
    <mergeCell ref="C14:G14"/>
    <mergeCell ref="C15:D15"/>
    <mergeCell ref="J153:M153"/>
    <mergeCell ref="N153:S153"/>
  </mergeCells>
  <printOptions/>
  <pageMargins left="0" right="0" top="0" bottom="0" header="0" footer="0"/>
  <pageSetup fitToHeight="4" fitToWidth="1" horizontalDpi="600" verticalDpi="600" orientation="landscape" paperSize="9"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Vozábal</dc:creator>
  <cp:keywords/>
  <dc:description/>
  <cp:lastModifiedBy>fin11</cp:lastModifiedBy>
  <cp:lastPrinted>2013-07-03T08:03:33Z</cp:lastPrinted>
  <dcterms:created xsi:type="dcterms:W3CDTF">2011-11-15T17:10:29Z</dcterms:created>
  <dcterms:modified xsi:type="dcterms:W3CDTF">2013-12-02T12:41:36Z</dcterms:modified>
  <cp:category/>
  <cp:version/>
  <cp:contentType/>
  <cp:contentStatus/>
</cp:coreProperties>
</file>