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tabRatio="704" activeTab="0"/>
  </bookViews>
  <sheets>
    <sheet name="rekapitulace" sheetId="1" r:id="rId1"/>
    <sheet name="běžný" sheetId="2" r:id="rId2"/>
    <sheet name="kapitálový" sheetId="3" r:id="rId3"/>
    <sheet name="financování" sheetId="4" r:id="rId4"/>
  </sheets>
  <definedNames>
    <definedName name="_xlnm._FilterDatabase" localSheetId="1" hidden="1">'běžný'!$B$1:$B$3243</definedName>
    <definedName name="_xlnm.Print_Titles" localSheetId="1">'běžný'!$1:$2</definedName>
    <definedName name="_xlnm.Print_Titles" localSheetId="2">'kapitálový'!$1:$2</definedName>
    <definedName name="_xlnm.Print_Area" localSheetId="1">'běžný'!$A$1:$L$1251</definedName>
    <definedName name="_xlnm.Print_Area" localSheetId="3">'financování'!$A$1:$F$10</definedName>
    <definedName name="_xlnm.Print_Area" localSheetId="2">'kapitálový'!$A$1:$L$155</definedName>
    <definedName name="_xlnm.Print_Area" localSheetId="0">'rekapitulace'!$A$1:$G$18</definedName>
  </definedNames>
  <calcPr fullCalcOnLoad="1"/>
</workbook>
</file>

<file path=xl/sharedStrings.xml><?xml version="1.0" encoding="utf-8"?>
<sst xmlns="http://schemas.openxmlformats.org/spreadsheetml/2006/main" count="1354" uniqueCount="1077">
  <si>
    <t>příspěvek pro ČSAD - důchodci</t>
  </si>
  <si>
    <t>nájemné - Azylové bydlení</t>
  </si>
  <si>
    <t>nákup materiálu ost.</t>
  </si>
  <si>
    <t>Azylové bydlení - celkem</t>
  </si>
  <si>
    <t>pohonné hmoty</t>
  </si>
  <si>
    <t>klášter - pohonné hmoty a maziva</t>
  </si>
  <si>
    <t>nákup služeb - ostatní odpady (kult.akce,...)</t>
  </si>
  <si>
    <t>ruční úklid komunikací (včetně vpustí)</t>
  </si>
  <si>
    <t>Internet připojení</t>
  </si>
  <si>
    <t>MŠ celkem</t>
  </si>
  <si>
    <t>ZŠ celkem</t>
  </si>
  <si>
    <t>veřejná WC - teplo</t>
  </si>
  <si>
    <t>úroky z úvěru - investice 2006</t>
  </si>
  <si>
    <t>autoškola - příjem za zkoušky</t>
  </si>
  <si>
    <t>nákup služeb - Prokyšův sál</t>
  </si>
  <si>
    <t>nákup služeb - sběrný dvůr</t>
  </si>
  <si>
    <t>zimní pohotovost a dispečink SM</t>
  </si>
  <si>
    <t>automateriál</t>
  </si>
  <si>
    <t>mediální prezentace-pohoštění</t>
  </si>
  <si>
    <t>schválený rozpočet 2014</t>
  </si>
  <si>
    <t>upravený rozpočet 2014</t>
  </si>
  <si>
    <t xml:space="preserve">plnění upraveného rozpočtu </t>
  </si>
  <si>
    <t>IT - celkem</t>
  </si>
  <si>
    <t>oddělení rozvoje a kontroly VZ - celkem</t>
  </si>
  <si>
    <t>mosty - technické prohlídky, PD k opravám</t>
  </si>
  <si>
    <t>k dotaci IOP</t>
  </si>
  <si>
    <t>nákup pozemků</t>
  </si>
  <si>
    <t>prodej ost. majetku</t>
  </si>
  <si>
    <t>modernizace kamer.systému na MěÚ</t>
  </si>
  <si>
    <t>k dotaci ROP</t>
  </si>
  <si>
    <t>k příspěvku Nadace ČEZ</t>
  </si>
  <si>
    <t>inženýring - neuzn. výdaj</t>
  </si>
  <si>
    <t>Hornický spolek - příspěvek</t>
  </si>
  <si>
    <t>REZERVA na výdaje města v provozní fázi</t>
  </si>
  <si>
    <t>Měst.park - zpevněné plochy pod lavičky</t>
  </si>
  <si>
    <t>poplatky - soudní (právní spory), správní,...</t>
  </si>
  <si>
    <t>DPS o.p.s. - provozní dotace</t>
  </si>
  <si>
    <t>CPDM o.p.s. - provozní dotace</t>
  </si>
  <si>
    <t>dotace na provoz kina Tarstia,s.r.o.</t>
  </si>
  <si>
    <t>dotace MD o.p.s. - na provoz a nájem</t>
  </si>
  <si>
    <t>přeplatek za energie za r. 2013</t>
  </si>
  <si>
    <t>ostatní služby</t>
  </si>
  <si>
    <t>oprava plavecký stadion - z pojistky</t>
  </si>
  <si>
    <t>ÚS - předpolí grafit.dolu, Horní Brána, ...</t>
  </si>
  <si>
    <t>13234</t>
  </si>
  <si>
    <t>autorská práva k logu "Revitalizace klášterů"</t>
  </si>
  <si>
    <t>odvody za porušení rozp.kázně, penále</t>
  </si>
  <si>
    <t>nákup služeb (corporate identity, redesign w-stránek, ...)</t>
  </si>
  <si>
    <t>nákup služeb (čištění koberců, mytí oken)</t>
  </si>
  <si>
    <t>klášter - bekyň - oprava a údržba (SUPŠ)</t>
  </si>
  <si>
    <t>regenerace panel.sídlišť - nákup materiálu</t>
  </si>
  <si>
    <t>poradenské a práv.služby vč.dopravní studie</t>
  </si>
  <si>
    <t>opravy vozů, zařízení (nové pneu)</t>
  </si>
  <si>
    <t>budova MěÚ - zateplení</t>
  </si>
  <si>
    <t>ROP-vytvoření příst.tras k areálu Klášterů</t>
  </si>
  <si>
    <t>platy zaměst. - VPP uklízeč veř.prostr. ESF</t>
  </si>
  <si>
    <t>platy zaměst. - VPP uklízeč veř.prostr. SR</t>
  </si>
  <si>
    <t>odvody na SP - VPP uklízeč veř.prostr. SR</t>
  </si>
  <si>
    <t>odvody na SP - VPP uklízeč veř.prostr. ESF</t>
  </si>
  <si>
    <t>odvody na ZP - VPP uklízeč veř. prostr. SR</t>
  </si>
  <si>
    <t>odovody na ZP -VPP uklízeč veř.prostr. ESF</t>
  </si>
  <si>
    <t>PPK - přijaté vratky dotací</t>
  </si>
  <si>
    <t>oprava a údržba - ubytovna Tavírna 108</t>
  </si>
  <si>
    <t>plán obnovy VaK - vodovody</t>
  </si>
  <si>
    <t>plán obnovy VaK - kanalizace</t>
  </si>
  <si>
    <t>platy zaměstnanců - VP</t>
  </si>
  <si>
    <t>platy zaměstnanců - z dotace</t>
  </si>
  <si>
    <t>poradenské služby metodika - neuznat.výdaje</t>
  </si>
  <si>
    <t>dotace MZe ČR - úpravy pramen.</t>
  </si>
  <si>
    <t>odvody na soc.pojištění - VP</t>
  </si>
  <si>
    <t>odvody na zdravotní pojištění - VP</t>
  </si>
  <si>
    <t>odvody na zdravot.pojištění - z dotace</t>
  </si>
  <si>
    <t>Podpora terénní práce - rok 2013</t>
  </si>
  <si>
    <t>poskytnuté náhrady</t>
  </si>
  <si>
    <t>vratka dotace z PR MPR a MPZ</t>
  </si>
  <si>
    <t>poštovné</t>
  </si>
  <si>
    <t>Podpora terénní práce - rok 2014</t>
  </si>
  <si>
    <t>prodej pozemků fyzickým osobám</t>
  </si>
  <si>
    <t>vratky dotací poskytnutých v r.2013</t>
  </si>
  <si>
    <t>výkon rozhodnutí-úhrada od stavebníka</t>
  </si>
  <si>
    <t>členský poplatek - Syndikát jč.novinářů</t>
  </si>
  <si>
    <t>příspěvek na reprezentaci v karate</t>
  </si>
  <si>
    <t>inv.příspěvek na obnovu památníku</t>
  </si>
  <si>
    <t>OSPOD standardizace - celkem</t>
  </si>
  <si>
    <t>Zemská výstava - vstupné (DPH)</t>
  </si>
  <si>
    <t>vratka nečerp.dotace na podporu terén.práce 2013</t>
  </si>
  <si>
    <t>vratka uvolněné pozastávky</t>
  </si>
  <si>
    <t>opravy majetku po povodních - z pojistky</t>
  </si>
  <si>
    <t>vratka dotace - vzdělávání v eGON Centr.</t>
  </si>
  <si>
    <t>GIS - aplikace pasport komunikací</t>
  </si>
  <si>
    <t>rezerva pro přeshranič.spolupráci</t>
  </si>
  <si>
    <t>inv.přísp.HC Slavoj - šatny</t>
  </si>
  <si>
    <t>nákup domů ( šatny od VSK )</t>
  </si>
  <si>
    <t>oprava a údržba majetku - DPS</t>
  </si>
  <si>
    <t>výměn oken dvor.traktu obj. Kostelní-VP</t>
  </si>
  <si>
    <t>výměn oken dvor.traktu obj. Kostelní-dot.</t>
  </si>
  <si>
    <t>Výměna oken - Kostelní - celkem</t>
  </si>
  <si>
    <t>výměna oken ZŠ Linecká - celkem</t>
  </si>
  <si>
    <t>výměna oken ZŠ Linecká v MPZ VI et.- dot.</t>
  </si>
  <si>
    <t>OKT - CELKEM</t>
  </si>
  <si>
    <t>Zahraniční spolupráce - rezerva</t>
  </si>
  <si>
    <t>Zahraniční spolupráce - celkem</t>
  </si>
  <si>
    <t>nákup služebního vozidla</t>
  </si>
  <si>
    <t>výměna oken ZŠ Linecká v MPZ VI et.- VP</t>
  </si>
  <si>
    <t>neinv.dot.zKÚ- podpora stanice pro psy</t>
  </si>
  <si>
    <t>výměna zábradlí Objížková - celkem</t>
  </si>
  <si>
    <t>neinv.dot.z KÚ - výměna zábradlí Objížková</t>
  </si>
  <si>
    <t>výměna zábradlí Objížďková - z dotace</t>
  </si>
  <si>
    <t>výměna zábradlí Objížďková - VP</t>
  </si>
  <si>
    <t>dotace na podporu terénní práce</t>
  </si>
  <si>
    <t>Regenerace stromořadí - celkem</t>
  </si>
  <si>
    <t>neinv.dotace z KÚ na soc.služby</t>
  </si>
  <si>
    <t>regenerace stromořadí - z dotace</t>
  </si>
  <si>
    <t>regenerace stromořadí - VP</t>
  </si>
  <si>
    <t>neinv.přísp.Sdružení CR-Oslavy osvoboz.</t>
  </si>
  <si>
    <t>neinv.přísp.nadač.fondu - Gaudeamus</t>
  </si>
  <si>
    <t>neinv.přísp. ZŠ Kaplická v ČK</t>
  </si>
  <si>
    <t>neinv.dot.pro MěK-Budování fondu zvuk.knih</t>
  </si>
  <si>
    <t>inv.dot.pro MěK - Katalog Carmen</t>
  </si>
  <si>
    <t>dodavatelský úvěr</t>
  </si>
  <si>
    <t>odměny 1 starosty a 1 místostarosty</t>
  </si>
  <si>
    <t>inv.přísp.proMěK-z dot. Kat.Carmen</t>
  </si>
  <si>
    <t>neinv.přísp.pro MěK-z dot.Budov. fondu zvuk.knih</t>
  </si>
  <si>
    <t>neinv.přísp.pro MěK-z dot.Automatizace.knih.čin.</t>
  </si>
  <si>
    <t>neinv.dot.pro MěK-Automatizace. knih.činností</t>
  </si>
  <si>
    <t>příjmy z reklamy - Město na dlani</t>
  </si>
  <si>
    <t>mediální prezent. města - Město na dlani</t>
  </si>
  <si>
    <t>proj.a inženýrs.příprava PPO na Vltavě</t>
  </si>
  <si>
    <t>PD ZTV kasárna Vyšný</t>
  </si>
  <si>
    <t>nová kotelna ZŠ Linecká</t>
  </si>
  <si>
    <t>RP - Šeříková stráň</t>
  </si>
  <si>
    <t>regenerace panel.sídlišť - mobiliář</t>
  </si>
  <si>
    <t>regenerace panel.sídlišť - služby</t>
  </si>
  <si>
    <t>regenerace panelových sídlišť - celkem</t>
  </si>
  <si>
    <t>Domov pro matky s dětmi - mříže do oken</t>
  </si>
  <si>
    <t>MŠ Plešivec - oprava plotu</t>
  </si>
  <si>
    <t>kopírky - nákup materiálu</t>
  </si>
  <si>
    <t>kopírky - nájemné</t>
  </si>
  <si>
    <t>kopírky celkem</t>
  </si>
  <si>
    <t>neinv.přísp.církvi - z dotace</t>
  </si>
  <si>
    <t>neinv.přísp.právnic.osobám - VP</t>
  </si>
  <si>
    <t>neinv.přísp.právnic.osobám - dotace</t>
  </si>
  <si>
    <t>nákup služeb - výročí Sametové rev.</t>
  </si>
  <si>
    <t>nákup dopr. vozidla pro SDH - z dotace</t>
  </si>
  <si>
    <t>nákup dopr. vozidla pro SDH - VP</t>
  </si>
  <si>
    <t>příspěvek - Českokrumlovská televize</t>
  </si>
  <si>
    <t>Výslechová místnost - celkem</t>
  </si>
  <si>
    <t>výslechová míst. na PČR - IT- z dot.</t>
  </si>
  <si>
    <t>výslechová míst. na PČR - IT - VP</t>
  </si>
  <si>
    <t>výslech.místnost na PČR - DDHM - VP</t>
  </si>
  <si>
    <t>výslech.místnost na PČR - DDHM - z dot.</t>
  </si>
  <si>
    <t>neinv. přísp. obyvatelstvu - hudební činnost</t>
  </si>
  <si>
    <t>neinv.přísp.podnikaj.fyz.osobám-vyd.činn.</t>
  </si>
  <si>
    <t>neinv.přísp.občans.sdružením - VP</t>
  </si>
  <si>
    <t>neinv.přísp.občansk.sdružením - dotace</t>
  </si>
  <si>
    <t>neinv.přísp.nepodnikaj.fyz.osob - VP</t>
  </si>
  <si>
    <t>neinv.přísp.nepodnikaj.fyz.osob - dotace</t>
  </si>
  <si>
    <t>PR MPR a MPZ - celkem</t>
  </si>
  <si>
    <t>PR MPR a MPZ - Plešivec - celkem</t>
  </si>
  <si>
    <t>neinv.přísp.nepodnikaj.fyz.osob. - VP</t>
  </si>
  <si>
    <t>obnova altánu - VP</t>
  </si>
  <si>
    <t>obnova altánu - dotace</t>
  </si>
  <si>
    <t>neinv.přísp.podnikaj.fyz.osobám-hudební č.</t>
  </si>
  <si>
    <t>neinv.přísp.o.p.s. - ostatní kultura</t>
  </si>
  <si>
    <t>neinv.přísp.obč.sdružením-hudební činnost</t>
  </si>
  <si>
    <t>neinv.přísp.obč.sdružením-film.tvorba</t>
  </si>
  <si>
    <t>neinv.přísp.obč.sdruž.-muzea a galerie</t>
  </si>
  <si>
    <t>neinv.přísp.obyvatelstvu-muzea a galerie</t>
  </si>
  <si>
    <t>neinv.přísp.obč.sdružením-ost.kultura</t>
  </si>
  <si>
    <t>neinv.přísp.cizím PO - ost.kultura</t>
  </si>
  <si>
    <t>neinv.přísp.obč.sdružením - vydavat.činnost</t>
  </si>
  <si>
    <t>neinv.přísp.obyvatelstvu - vydavatels.čin.</t>
  </si>
  <si>
    <t>neinv.přísp.obč.sdružením-ost.zájm.činnost</t>
  </si>
  <si>
    <t>neinv.přísp.nepodnikaj.FO - výstavy</t>
  </si>
  <si>
    <t>neinv.přísp.obč.sdružením - sport</t>
  </si>
  <si>
    <t>neinv.přísp.cizím PO - hudební čin.</t>
  </si>
  <si>
    <t>záštity starosty a místostarosty - rezerva</t>
  </si>
  <si>
    <t>záštity - celkem</t>
  </si>
  <si>
    <t>náhrady mezd v době nemoci</t>
  </si>
  <si>
    <t>náhrady mezd v době nemoci SPOD</t>
  </si>
  <si>
    <t>Reprefond starosty vč.záštit - celkem</t>
  </si>
  <si>
    <t>Silva Nortica - příspěvek na Zemskou výst.</t>
  </si>
  <si>
    <t>příjem z FV za r. 2013 - dotace volby</t>
  </si>
  <si>
    <t>odvody z VHP</t>
  </si>
  <si>
    <t>odvody na sociální pojištění (vč.uklízeček)</t>
  </si>
  <si>
    <t>odvody na zdravotní pojištění (vč.uklízeček)</t>
  </si>
  <si>
    <t>rezerva na změny ceny ČOV</t>
  </si>
  <si>
    <t>nákup materiálu - oprava ubytovny Tavírna 108</t>
  </si>
  <si>
    <t>plavecký stadion - využití bazén.vody</t>
  </si>
  <si>
    <t>reko Lipová 161 - okna s vyzdívkou</t>
  </si>
  <si>
    <t>reko veřejného osvětlení</t>
  </si>
  <si>
    <t>neinv.přísp.právnickým osobám-ost.kultura</t>
  </si>
  <si>
    <t>úroky z úvěru - investice 2012 a 2013</t>
  </si>
  <si>
    <t>z dotace MD ČR</t>
  </si>
  <si>
    <t>odstraň.povod.škod - Dobrkovice</t>
  </si>
  <si>
    <t>odstraň.povod.škod - Dobrkovice - vl.podíl</t>
  </si>
  <si>
    <t>Dům na půl cesty - celkem</t>
  </si>
  <si>
    <t>neinv.dotace z MK - Management plan</t>
  </si>
  <si>
    <t>dotace z Min. zemědělství - zpět. klapky</t>
  </si>
  <si>
    <t>Osazení zpět.klapek na kanalizaci- VP</t>
  </si>
  <si>
    <t>Osazení zpět.klapek na kanalizaci- dot.</t>
  </si>
  <si>
    <t>Osazení zpět.klapek- neuzn.výdaj(DPH)</t>
  </si>
  <si>
    <t>Stav. úprava pramen.-neuzn.výdaj(DPH)</t>
  </si>
  <si>
    <t>ostatní osobní výdaje - z dotace</t>
  </si>
  <si>
    <t>ostatní osobní výdaje - vl.podíl</t>
  </si>
  <si>
    <t>Management plan - celkem</t>
  </si>
  <si>
    <t>neinv.příspěvky o.p.s. - hudební činnost</t>
  </si>
  <si>
    <t>poplatek Ochrannému svazu autorskému</t>
  </si>
  <si>
    <t>MŠ Plešivec - zateplení - zpětná dotace SFŽP</t>
  </si>
  <si>
    <t>k dotaci SFŽP</t>
  </si>
  <si>
    <t>ZŠ Plešivec - zateplení - zpětná dotace SFŽP</t>
  </si>
  <si>
    <t>ZŠ Nádraží - zateplení - zpětná dotace SFŽP</t>
  </si>
  <si>
    <t>54/1</t>
  </si>
  <si>
    <t>neinv.přísp.nadač.fond - hudební činnost</t>
  </si>
  <si>
    <t>neinv.přísp.o.p.s. - filmová tvorba</t>
  </si>
  <si>
    <t>neinv.přísp.cizím PO - hudební činnost</t>
  </si>
  <si>
    <t>neinv.přísp.pro Czech One Prague s.r.o.</t>
  </si>
  <si>
    <t>neinv.přísp.obč.sdružením - volný čas děti</t>
  </si>
  <si>
    <t xml:space="preserve">neinv.přísp z programu pro o.p.s. </t>
  </si>
  <si>
    <t xml:space="preserve">neinv.přísp z programu pro o.s. </t>
  </si>
  <si>
    <t>převod prostředků z byt.hospodářství</t>
  </si>
  <si>
    <t>neinv.přísp.z programu pro nezřizov.PO</t>
  </si>
  <si>
    <t>neinv.přísp.z programu podnikaj.fyz.osob.</t>
  </si>
  <si>
    <t>neinv.přísp.z programu sdružením</t>
  </si>
  <si>
    <t>nebyt.prostory - PD pediatr.ordinace</t>
  </si>
  <si>
    <t>reko komunikací (vč. PD)</t>
  </si>
  <si>
    <t>ZŠ Za Nádražím - změna vytápění</t>
  </si>
  <si>
    <t>oprava a údržba majetku - kašna, Jižní terasy</t>
  </si>
  <si>
    <t>38/5</t>
  </si>
  <si>
    <t>38/1</t>
  </si>
  <si>
    <t>neinv.dot. Mze na činnost OLH</t>
  </si>
  <si>
    <t>33/1</t>
  </si>
  <si>
    <t>33/5</t>
  </si>
  <si>
    <t>účastnic.poplatky na konference</t>
  </si>
  <si>
    <t>léky a zdr.materiál</t>
  </si>
  <si>
    <t>odvody na SP - z dotace SR</t>
  </si>
  <si>
    <t>odvody na ZP - z dotace SR</t>
  </si>
  <si>
    <t>nákup DDHM - neuznatelné výdaje</t>
  </si>
  <si>
    <t>nákup DDHM - z dotace SR</t>
  </si>
  <si>
    <t>nákup materiálu  - z dotace SR</t>
  </si>
  <si>
    <t>zimní stadion - reko 1.etapa a osvětlení</t>
  </si>
  <si>
    <t>Sportovní hala - solár.ohřev vody</t>
  </si>
  <si>
    <t>platy 2 zaměstnanců - z dotace SR</t>
  </si>
  <si>
    <t>dohoda o provedení práce - z dotace SR</t>
  </si>
  <si>
    <t>platy 2 zaměstnanců - z dotace ESF</t>
  </si>
  <si>
    <t>dohoda o provedení práce - z dotace ESF</t>
  </si>
  <si>
    <t>odvody na SP - z dotace ESF</t>
  </si>
  <si>
    <t>odvody na ZP - z dotace ESF</t>
  </si>
  <si>
    <t>MŠ Plešivec II. - reko rozvodů ÚT</t>
  </si>
  <si>
    <t>ul.Křížová</t>
  </si>
  <si>
    <t>DPS Vyšehrad - dvojsklo u chodby 1/3 objektu</t>
  </si>
  <si>
    <t>ZŠ Plešivec - reko lapolu</t>
  </si>
  <si>
    <t>MŠ Za Soudem - zateplení, tepelná čerpadla</t>
  </si>
  <si>
    <t>nákup DDHM - z dotace ESF</t>
  </si>
  <si>
    <t>nákup materiálu - z dotace ESF</t>
  </si>
  <si>
    <t>ZŠ Plešivec - celkem</t>
  </si>
  <si>
    <t>Dotace KÚ - Podpora envirom.výchovy</t>
  </si>
  <si>
    <t>příspěvek z dotace - envirom. výchova</t>
  </si>
  <si>
    <t>Označ.čísla na městs.hřbitov - celkem</t>
  </si>
  <si>
    <t>Označ. čísla na měst. hřbitov - dotace</t>
  </si>
  <si>
    <t>Označ. čísla na městs. hřbitov - VP</t>
  </si>
  <si>
    <t>neinv.dot.MPSV- Podpora stand. OSPOD - ESF</t>
  </si>
  <si>
    <t>neinv.dot.MPSV- Podpora stand. OSPOD - SR</t>
  </si>
  <si>
    <t>regenerace panel.sídlišť - park.místa</t>
  </si>
  <si>
    <t>osada Vyšný - kanalizace PD</t>
  </si>
  <si>
    <t>příspěvek z OP LZZ - SR</t>
  </si>
  <si>
    <t>příspěvek z OP LZZ - ESF</t>
  </si>
  <si>
    <t>údržba majetku města (pozemky,...)</t>
  </si>
  <si>
    <t>neinv.přísp.obč.sdružením - ost.zájm.čin.</t>
  </si>
  <si>
    <t>nákup DHDM (zbraně,botičky,vysílačky)</t>
  </si>
  <si>
    <t>neinv.přísp.pro DPS o.p.s. - sociální čin.</t>
  </si>
  <si>
    <t>nákup služeb na projekt Život v demokracii</t>
  </si>
  <si>
    <t>propagace města v knize "4 fotografové …</t>
  </si>
  <si>
    <t>Zemská výstava - celkem</t>
  </si>
  <si>
    <t>Odborný lesní hospodář - celkem</t>
  </si>
  <si>
    <t>příspěvky z dotace fyz.osobám</t>
  </si>
  <si>
    <t>příspěvky z dotace státním podnikům</t>
  </si>
  <si>
    <t>PD recepce Kaplická, reko 1.patro</t>
  </si>
  <si>
    <t>rezerva na nepřímé náklady - z dotace SR</t>
  </si>
  <si>
    <t>rezerva na nepřímé náklady - z dotace ESF</t>
  </si>
  <si>
    <t>neinv.přísp. z PPSS - Nemocnice ČK</t>
  </si>
  <si>
    <t>neinv.přísp. z PPSS - pro o.p.s.</t>
  </si>
  <si>
    <t>neinv.přísp.z PPSS - pro obč.sdružení</t>
  </si>
  <si>
    <t>neinv.přísp.z PPSS - pro církev.organizace</t>
  </si>
  <si>
    <t>neinv.přísp.z PPSS - pro cizí přísp.organiz.</t>
  </si>
  <si>
    <t>ZŠ Plešivec - zateplení</t>
  </si>
  <si>
    <t>ZŠ Nádraží - zateplení</t>
  </si>
  <si>
    <t>MŠ Nádraží - zateplení</t>
  </si>
  <si>
    <t>neinv. přísp. - JČ centrum pro ZP a seniory</t>
  </si>
  <si>
    <t>DPS o.p.s. - přijaté neinvest. dary</t>
  </si>
  <si>
    <t>terénní práce - supervize</t>
  </si>
  <si>
    <t>prezentace na Architecture week 2013</t>
  </si>
  <si>
    <t>ostatní kulturní a společenské akce</t>
  </si>
  <si>
    <t>JDSHO - PHM</t>
  </si>
  <si>
    <t>ostatní platy - refundace</t>
  </si>
  <si>
    <t>soc. a zdrav. pojištění - refundace</t>
  </si>
  <si>
    <t>Volby do EP 2014 - celkem</t>
  </si>
  <si>
    <t>Volby do PS 2013 - celkem</t>
  </si>
  <si>
    <t>odběr z lomu - administr.poplatek</t>
  </si>
  <si>
    <t>pořízení územní studie Horní Brána</t>
  </si>
  <si>
    <t>přijatý příspěvek- ÚS Horní Brána</t>
  </si>
  <si>
    <t>návrh</t>
  </si>
  <si>
    <t>povinné pojistné na úrazové poj. - CZ</t>
  </si>
  <si>
    <t>povinné pojistné na úrazové poj. - EU</t>
  </si>
  <si>
    <t>oprava a údržba areálu SMČK</t>
  </si>
  <si>
    <t>poštovné - z dotace SR</t>
  </si>
  <si>
    <t>poštovné - z dotace ESF</t>
  </si>
  <si>
    <t>nákup DDHM - z dotace do EP</t>
  </si>
  <si>
    <t>nákup materiálu - z dotace do EP</t>
  </si>
  <si>
    <t>poštovné - z dotace do EP</t>
  </si>
  <si>
    <t>ostatní služby - z dotace do EP</t>
  </si>
  <si>
    <t>pohoštění - z dotace do EP</t>
  </si>
  <si>
    <t>Dotace na volby - Evropský parlament</t>
  </si>
  <si>
    <t>pronájmy a náhrady  - pozemky</t>
  </si>
  <si>
    <t>výdaje spoj.s prodejem majetku-celkem</t>
  </si>
  <si>
    <t>klášter - teplo</t>
  </si>
  <si>
    <t xml:space="preserve"> </t>
  </si>
  <si>
    <t>kopírovací stroje</t>
  </si>
  <si>
    <t>správní poplatky - povolení splátek</t>
  </si>
  <si>
    <t>kolky</t>
  </si>
  <si>
    <t>dálniční známky v ČR (9 aut)</t>
  </si>
  <si>
    <t>SW podpora ostatní - Arcdata, Georeal</t>
  </si>
  <si>
    <t>SW podpora, aktualizace GIS (T-mapy)</t>
  </si>
  <si>
    <t>poplatky SW-tech.podpora,licence,přístup.práva</t>
  </si>
  <si>
    <t>osobní certifikáty, revize, ostatní služby</t>
  </si>
  <si>
    <t>IT služby, Google Apps, atesty</t>
  </si>
  <si>
    <t>opravy (tiskáren,...)</t>
  </si>
  <si>
    <t>služby HW (diagnostika, testy,...)</t>
  </si>
  <si>
    <t>konzult., poradenské a právní služby</t>
  </si>
  <si>
    <t>sběr a svoz komunálních odpadů</t>
  </si>
  <si>
    <t>energetický audit VO</t>
  </si>
  <si>
    <t>sběr a svoz nebezpečných odpadů</t>
  </si>
  <si>
    <t>odvody za odnětí půdy ze ZPF</t>
  </si>
  <si>
    <t>PRO-SPORT - provozní dotace</t>
  </si>
  <si>
    <t xml:space="preserve">dotace Městskému divadlu - program </t>
  </si>
  <si>
    <t>nákup služby - lesní hospodář</t>
  </si>
  <si>
    <t>nákup materiálu - kom.odpad (nádoby, pytle)</t>
  </si>
  <si>
    <t>dotace Městskému divadlu - program</t>
  </si>
  <si>
    <t>daň z příjmů města Č.K.</t>
  </si>
  <si>
    <t>daň z nemovitostí města Č.K.</t>
  </si>
  <si>
    <t>Daňové příjmy převáděné FÚ</t>
  </si>
  <si>
    <t>klášter - opravy a údržba</t>
  </si>
  <si>
    <t>klášter - pronájem nebyt.prostor</t>
  </si>
  <si>
    <t>daně a poplatky (daň z převodu nem.,...)</t>
  </si>
  <si>
    <t>JDSHO celkem</t>
  </si>
  <si>
    <t>Krizové řízení - celkem</t>
  </si>
  <si>
    <t>název</t>
  </si>
  <si>
    <t>KANCELÁŘ TAJEMNÍKA</t>
  </si>
  <si>
    <t>nákup materiálu</t>
  </si>
  <si>
    <t>cestovné</t>
  </si>
  <si>
    <t>celkem</t>
  </si>
  <si>
    <t>reprefond tajemníka + odborů</t>
  </si>
  <si>
    <t>inzerce - výběr.řízení</t>
  </si>
  <si>
    <t>vánoční výzdoba města</t>
  </si>
  <si>
    <t>státní a zahraniční návštěvy</t>
  </si>
  <si>
    <t>ostatní výdaje</t>
  </si>
  <si>
    <t>dovybavení, obnova IT</t>
  </si>
  <si>
    <t>náklady řízení</t>
  </si>
  <si>
    <t>KUK</t>
  </si>
  <si>
    <t>poštovné - úřad</t>
  </si>
  <si>
    <t>úklid budov MěÚ</t>
  </si>
  <si>
    <t>telekomunikační služby</t>
  </si>
  <si>
    <t>správní poplatky - matrika</t>
  </si>
  <si>
    <t>pokuty - přestupkové řízení</t>
  </si>
  <si>
    <t>pokuty - OP + pasy</t>
  </si>
  <si>
    <t>ostatní příjmy</t>
  </si>
  <si>
    <t>OVV - CELKEM</t>
  </si>
  <si>
    <t>ODBOR FINANCÍ</t>
  </si>
  <si>
    <t>dot. z KÚ - nákup vozidla SDH</t>
  </si>
  <si>
    <t>správní poplatky - pasy</t>
  </si>
  <si>
    <t>poplatky za bankovní operace</t>
  </si>
  <si>
    <t>audit, služby daň.poradce</t>
  </si>
  <si>
    <t>výdaje na stravné zaměstnanců</t>
  </si>
  <si>
    <t>neinv.dot.MZe na meliorač.dřeviny</t>
  </si>
  <si>
    <t>příspěvek z dot. právnickým osob.</t>
  </si>
  <si>
    <t>příjem z prodeje služeb.vozidla</t>
  </si>
  <si>
    <t>příjmy z reklamy - ostatní</t>
  </si>
  <si>
    <t>mediální spolupráce - celkem</t>
  </si>
  <si>
    <t>Meliorač. dřeviny - celkem</t>
  </si>
  <si>
    <t>daň z příjmů právnických osob</t>
  </si>
  <si>
    <t>daň z přidané hodnoty</t>
  </si>
  <si>
    <t>708</t>
  </si>
  <si>
    <t>platy zaměstnanců - z dot. na POV</t>
  </si>
  <si>
    <t>PD Vyšehrad 182 - změna vytápění</t>
  </si>
  <si>
    <t>odvody na soc.pojištění z dotace na POV</t>
  </si>
  <si>
    <t>odvody na zdravotní pojišt.z dot.na POV</t>
  </si>
  <si>
    <t>daň z nemovitostí</t>
  </si>
  <si>
    <t>ostatní příjmy běžného roku</t>
  </si>
  <si>
    <t>nákup služeb</t>
  </si>
  <si>
    <t>pronájmy pozemků</t>
  </si>
  <si>
    <t>platy zaměstnanců - CZ</t>
  </si>
  <si>
    <t>platy zaměstnanců - EU</t>
  </si>
  <si>
    <t>odvody na SP - CZ</t>
  </si>
  <si>
    <t>odvody na ZP - EU</t>
  </si>
  <si>
    <t>odvody na SP - EU</t>
  </si>
  <si>
    <t>odvody na ZP - CZ</t>
  </si>
  <si>
    <t>eOP+ePas provoz výdejového pracoviště</t>
  </si>
  <si>
    <t>STAVEBNÍ ÚŘAD</t>
  </si>
  <si>
    <t>správní poplatky</t>
  </si>
  <si>
    <t>pokuty</t>
  </si>
  <si>
    <t>SÚ - CELKEM</t>
  </si>
  <si>
    <t>lesní hospodářství mimořádné</t>
  </si>
  <si>
    <t>kontrola lovu</t>
  </si>
  <si>
    <t>správní poplatek - pořiz.kopií</t>
  </si>
  <si>
    <t xml:space="preserve">pokuty </t>
  </si>
  <si>
    <t>ODBOR DOPRAVY A SIL. HOSPODÁŘSTVÍ</t>
  </si>
  <si>
    <t>nákup externích služeb</t>
  </si>
  <si>
    <t>zábory veřejných prostranství</t>
  </si>
  <si>
    <t>pokuty - doprava</t>
  </si>
  <si>
    <t>správní poplatky - doprava</t>
  </si>
  <si>
    <t>příspěvek Egon Schiele Art Centrum, o.p.s.</t>
  </si>
  <si>
    <t>Program podpory sportu - rezerva</t>
  </si>
  <si>
    <t>ŽIVNOSTENSKÝ ÚŘAD</t>
  </si>
  <si>
    <t>ŽÚ - CELKEM</t>
  </si>
  <si>
    <t>MĚSTSKÁ POLICIE</t>
  </si>
  <si>
    <t>STAROSTA +  MÍSTOSTAR.</t>
  </si>
  <si>
    <t>STAR.+ MÍSTOSTAR. CELKEM</t>
  </si>
  <si>
    <t>ZM, RM, VÝBORY, KOMISE</t>
  </si>
  <si>
    <t>odměny členům</t>
  </si>
  <si>
    <t>celkové saldo</t>
  </si>
  <si>
    <t>kapitálové příjmy a invest.dotace</t>
  </si>
  <si>
    <t>nákup služeb ( žádosti o dotace,....)</t>
  </si>
  <si>
    <t>nákup služeb vč.mandátní odměny</t>
  </si>
  <si>
    <t>rezervní fond slavností města</t>
  </si>
  <si>
    <t>RP - Rybářská</t>
  </si>
  <si>
    <t>nákup DDHM ( lavičky, odpadk.koše,. )</t>
  </si>
  <si>
    <t>rezerva na opravy (havárie)</t>
  </si>
  <si>
    <t>vratka dotace</t>
  </si>
  <si>
    <t>JDSHO - DDHM, tech.vybavení</t>
  </si>
  <si>
    <t>Věcný dar pro ÚO ČK HZS</t>
  </si>
  <si>
    <t>ZM, RM, VÝB., KOM. - CELKEM</t>
  </si>
  <si>
    <t>úroky - příjem</t>
  </si>
  <si>
    <t>org.</t>
  </si>
  <si>
    <t>psí útulek - dary</t>
  </si>
  <si>
    <t>ODBOR VNITŘNÍCH VĚCÍ</t>
  </si>
  <si>
    <t>§</t>
  </si>
  <si>
    <t>6171</t>
  </si>
  <si>
    <t>platy zaměstnanců</t>
  </si>
  <si>
    <t>ostatní osobní výdaje</t>
  </si>
  <si>
    <t>nákup SW ( MS Office,.. )</t>
  </si>
  <si>
    <t>Národní kulturní identita 2014 - služby</t>
  </si>
  <si>
    <t>kasárna Vyšný - pronájem nebyt.prostor</t>
  </si>
  <si>
    <t>nákup DDHM ( fotopasti )</t>
  </si>
  <si>
    <t>odvody na sociální pojištění</t>
  </si>
  <si>
    <t>odvody na zdravotní pojištění</t>
  </si>
  <si>
    <t>5136</t>
  </si>
  <si>
    <t>čištění ulic a zimní údržba komunikací</t>
  </si>
  <si>
    <t>správa kašny - celkem</t>
  </si>
  <si>
    <t>Investiční podpora EIB k úvěru ČS</t>
  </si>
  <si>
    <t>knihy, učební pomůcky,tisk</t>
  </si>
  <si>
    <t>5139</t>
  </si>
  <si>
    <t>nákup materiálu j.n.</t>
  </si>
  <si>
    <t>služby pošt</t>
  </si>
  <si>
    <t>5169</t>
  </si>
  <si>
    <t>nákup ostatních služeb</t>
  </si>
  <si>
    <t>služby školení, vzdělávání</t>
  </si>
  <si>
    <t>školení, ostatní vzdělávání</t>
  </si>
  <si>
    <t xml:space="preserve">nákup materiálu </t>
  </si>
  <si>
    <t xml:space="preserve">mzdové výdaje </t>
  </si>
  <si>
    <t>5137</t>
  </si>
  <si>
    <t>opravy a udržování</t>
  </si>
  <si>
    <t>studená voda</t>
  </si>
  <si>
    <t>plyn</t>
  </si>
  <si>
    <t>elektrická energie</t>
  </si>
  <si>
    <t>nákup DHDM</t>
  </si>
  <si>
    <t>nákup ost. služeb</t>
  </si>
  <si>
    <t>pohoštění</t>
  </si>
  <si>
    <t>věcné dary</t>
  </si>
  <si>
    <t>knihy, učební pomůcky, tisk</t>
  </si>
  <si>
    <t>5132</t>
  </si>
  <si>
    <t>ochranné pomůcky</t>
  </si>
  <si>
    <t>145</t>
  </si>
  <si>
    <t>146</t>
  </si>
  <si>
    <t>teplo</t>
  </si>
  <si>
    <t>nájemné</t>
  </si>
  <si>
    <t>dotace - Oranžový přechod (osvětlení)</t>
  </si>
  <si>
    <t>Dotace na volby do zastupitelstev obcí</t>
  </si>
  <si>
    <t xml:space="preserve">ostatní služby </t>
  </si>
  <si>
    <t xml:space="preserve">pohoštění </t>
  </si>
  <si>
    <t xml:space="preserve">poštovné </t>
  </si>
  <si>
    <t>výslech. míst. - nákup materiálu</t>
  </si>
  <si>
    <t>Výslechová místnost na PČR - celkem</t>
  </si>
  <si>
    <t>poradenské služby - z dotace SR</t>
  </si>
  <si>
    <t>poradenské služby - z dotace ESF</t>
  </si>
  <si>
    <t>movitá kult.památka - fondy EU</t>
  </si>
  <si>
    <t>Dig.povodňový plán,výstr. hlásný systém</t>
  </si>
  <si>
    <t>přemístění velínu kolektoru</t>
  </si>
  <si>
    <t>vratka dotace ROP-měst.park, jižní terasy</t>
  </si>
  <si>
    <t>movitá kult.památka - stát.rozp.</t>
  </si>
  <si>
    <t>Volby do zastup. obcí 2014-celkem</t>
  </si>
  <si>
    <t>opravy a údržba budov MěÚ vč.sl.</t>
  </si>
  <si>
    <t>svatební obřady, životní výročí</t>
  </si>
  <si>
    <t>poplatek z ubytovací kapacity</t>
  </si>
  <si>
    <t>poplatek ze psů</t>
  </si>
  <si>
    <t>poplatek ze vstupného</t>
  </si>
  <si>
    <t>regenerace panel.sídlišť - opravy chodníků</t>
  </si>
  <si>
    <t>poplatek za komunální odpad</t>
  </si>
  <si>
    <t>přijaté nekapitál.přísp.,náhrady</t>
  </si>
  <si>
    <t>ostatní nedaňové příjmy j.n.</t>
  </si>
  <si>
    <t>pronájem - zahrádky</t>
  </si>
  <si>
    <t>pronájem - kolektor</t>
  </si>
  <si>
    <t>voda</t>
  </si>
  <si>
    <t>MŠ T.G.M - příspěvky</t>
  </si>
  <si>
    <t>MŠ Za soudem- příspěvky</t>
  </si>
  <si>
    <t>MŠ Plešivec 279- příspěvky</t>
  </si>
  <si>
    <t>MŠ Vyšehrad - příspěvky</t>
  </si>
  <si>
    <t>MŠ Tavírna - příspěvky</t>
  </si>
  <si>
    <t>MŠ Nádraží - příspěvky</t>
  </si>
  <si>
    <t>MŠ Plešivec 391 - příspěvky</t>
  </si>
  <si>
    <t>ZŠ T.G.M - příspěvky</t>
  </si>
  <si>
    <t>ZŠ Linecká - příspěvky</t>
  </si>
  <si>
    <t>příjem z pronájmu</t>
  </si>
  <si>
    <t>Delikomat a zasedací místnost</t>
  </si>
  <si>
    <t>léky a zdravotnický materiál</t>
  </si>
  <si>
    <t>prádlo, oděv, obuv</t>
  </si>
  <si>
    <t>dotace ČKRF na podporu cest.ruchu</t>
  </si>
  <si>
    <t>721</t>
  </si>
  <si>
    <t>5023</t>
  </si>
  <si>
    <t>ODSH CELKEM</t>
  </si>
  <si>
    <t>UZ</t>
  </si>
  <si>
    <t>PHM pro naftový agregát</t>
  </si>
  <si>
    <t xml:space="preserve">ostatní osobní výdaje </t>
  </si>
  <si>
    <t>Partnerská města  - celkem</t>
  </si>
  <si>
    <t>nákup služeb ( revize,..)</t>
  </si>
  <si>
    <t>odvoz odpadu - nebyt.prostory -  AN</t>
  </si>
  <si>
    <t>veřejná WC - nákup služeb Špičák</t>
  </si>
  <si>
    <t>Program podpory volnočas.aktivit - celkem</t>
  </si>
  <si>
    <t>Program podpory sportu - celkem</t>
  </si>
  <si>
    <t>MŠ Plešivec II. - inv.přísp.na konvektomat</t>
  </si>
  <si>
    <t>2 přechody Chvalšinská - studie, PD</t>
  </si>
  <si>
    <t>inv.příspěvky pro MŠ - celkem</t>
  </si>
  <si>
    <t>OŚSM - CELKEM</t>
  </si>
  <si>
    <t>reko komunikací a opěrných zdí</t>
  </si>
  <si>
    <t>psí útulek - úhrady za předběž.náhr.péči</t>
  </si>
  <si>
    <t>?</t>
  </si>
  <si>
    <t xml:space="preserve">nákup ostatních služeb </t>
  </si>
  <si>
    <t>HP switch 24port modul</t>
  </si>
  <si>
    <t>Osobní asistence - celkem</t>
  </si>
  <si>
    <t>parkovací karty - zaměstnanci MěÚ</t>
  </si>
  <si>
    <t>nákup DDHM</t>
  </si>
  <si>
    <t>úroky z úvěrů - celkem</t>
  </si>
  <si>
    <t xml:space="preserve">BĚŽNÝ ROZPOČET </t>
  </si>
  <si>
    <t xml:space="preserve">KAPITÁLOVÝ ROZPOČET </t>
  </si>
  <si>
    <t>kasárna Vyšný - celkem</t>
  </si>
  <si>
    <t>přestupkové řízení celkem</t>
  </si>
  <si>
    <t>nákup ost.služeb</t>
  </si>
  <si>
    <t>vodné,stočné</t>
  </si>
  <si>
    <t>ČKRF - parkovací automaty</t>
  </si>
  <si>
    <t>oprava a údržba majetku - hřbitov</t>
  </si>
  <si>
    <t>opravy a údržba majetku - celkem</t>
  </si>
  <si>
    <t>daň z příjmů FO ze závislé činnosti</t>
  </si>
  <si>
    <t>daň z příjmů fyzických osob-OSVČ</t>
  </si>
  <si>
    <t>daň z příjmů FO z kapitál.výnosů</t>
  </si>
  <si>
    <t>pronájem skládky</t>
  </si>
  <si>
    <t>SF - příspěvek na stravování</t>
  </si>
  <si>
    <t>SF - příspěvek na penz. připojištění</t>
  </si>
  <si>
    <t>konzultační, poradenské a práv.služby</t>
  </si>
  <si>
    <t>nákup služeb - provoz kolektoru</t>
  </si>
  <si>
    <t>psí útulek - úhrady od majitelů psů</t>
  </si>
  <si>
    <t>místní poplatek za povolení k vjezdu</t>
  </si>
  <si>
    <t>pol.</t>
  </si>
  <si>
    <t>rozpočet</t>
  </si>
  <si>
    <t>plnění</t>
  </si>
  <si>
    <t>PŘÍJMY</t>
  </si>
  <si>
    <t>VÝDAJE</t>
  </si>
  <si>
    <t>vratky minulých let (přeplatky záloh)</t>
  </si>
  <si>
    <t>dopravci - autob.nádraží</t>
  </si>
  <si>
    <t>ČKRF - park.automaty - nákup služby</t>
  </si>
  <si>
    <t>silniční hospodářství</t>
  </si>
  <si>
    <t>městský mobiliář</t>
  </si>
  <si>
    <t>SF - věcné dary - akce pro děti</t>
  </si>
  <si>
    <t>služby telekomunikací</t>
  </si>
  <si>
    <t>příjem z poskyt.služeb</t>
  </si>
  <si>
    <t>reprefond - věcné dary</t>
  </si>
  <si>
    <t>věcné dary - mimořádná okamžitá pomoc</t>
  </si>
  <si>
    <t>příspěvky na nájemné obč.sdružením</t>
  </si>
  <si>
    <t>Podpora soc.služeb-celkem</t>
  </si>
  <si>
    <t>Regionální svazek obcí Vltava</t>
  </si>
  <si>
    <t>podpora soc.služeb - rezerva</t>
  </si>
  <si>
    <t>služby telekom. a radiokomunikací</t>
  </si>
  <si>
    <t>nákup materiálu (posyp apod.)</t>
  </si>
  <si>
    <t>147</t>
  </si>
  <si>
    <t>1361</t>
  </si>
  <si>
    <t>správní poplatky - pořizování kopií</t>
  </si>
  <si>
    <t>pronájem honebních pozemků</t>
  </si>
  <si>
    <t>KAPITÁLOVÝ ROZPOČET CELKEM</t>
  </si>
  <si>
    <t>exekuční náklady</t>
  </si>
  <si>
    <t>pokuty památková péče</t>
  </si>
  <si>
    <t>opravy a údržba</t>
  </si>
  <si>
    <t>podpora stanice pro psy, služby - z dot.</t>
  </si>
  <si>
    <t>podpora stanice pro psy - VP</t>
  </si>
  <si>
    <t>revitalizace měst.vycházk.okruhů</t>
  </si>
  <si>
    <t xml:space="preserve">příjmy z poskyt.sociálních služeb  </t>
  </si>
  <si>
    <t>Euroregion Šumava</t>
  </si>
  <si>
    <t>financování celkem</t>
  </si>
  <si>
    <t>FINANCOVÁNÍ</t>
  </si>
  <si>
    <t>FK Slavoj - dotace na údržbu sportovišť města</t>
  </si>
  <si>
    <t>ZŠ Plešivec - příspěvky</t>
  </si>
  <si>
    <t>ZŠ Nádraží - příspěvky</t>
  </si>
  <si>
    <t>FK Slavoj - dotace na údržbu jejich sportovišť</t>
  </si>
  <si>
    <t>příspěvek - Svépomoc</t>
  </si>
  <si>
    <t>příspěvek - Medvědí vánoce ( p. Černý )</t>
  </si>
  <si>
    <t>příspěvky pro ČZS,ČSŽ a ČSV</t>
  </si>
  <si>
    <t>příspěvky Sboru církve bratrské a Římskokatolické farnosti</t>
  </si>
  <si>
    <t>změna stavu krátkodobých prostředků na bankovních účtech</t>
  </si>
  <si>
    <t>celkové příjmy</t>
  </si>
  <si>
    <t>celkové výdaje</t>
  </si>
  <si>
    <t>Běžný rozpočet</t>
  </si>
  <si>
    <t>běžné výdaje</t>
  </si>
  <si>
    <t>Kapitálový rozpočet</t>
  </si>
  <si>
    <t>kapitálové výdaje</t>
  </si>
  <si>
    <t>saldo kapitálového rozpočtu</t>
  </si>
  <si>
    <t>příjmy ze soc. služby</t>
  </si>
  <si>
    <t>ostatní osobní výdaje - VP</t>
  </si>
  <si>
    <t>odvody na soc. zabezpečení -z dot.</t>
  </si>
  <si>
    <t>odvody na soc. zabezpečení - VP</t>
  </si>
  <si>
    <t>odvody na zdrav. poj. - z dotace</t>
  </si>
  <si>
    <t>odvody na zdrav. pojištění - VP</t>
  </si>
  <si>
    <t>nákup DDHM - z dotace</t>
  </si>
  <si>
    <t>nákup DDHM - VP</t>
  </si>
  <si>
    <t>nákup materiálu - z dotace</t>
  </si>
  <si>
    <t>nákup materiálu - VP</t>
  </si>
  <si>
    <t>studená voda - z dotace</t>
  </si>
  <si>
    <t>studená voda - VP</t>
  </si>
  <si>
    <t>plyn - z dotace</t>
  </si>
  <si>
    <t>plyn - VP</t>
  </si>
  <si>
    <t>elektrická energie - z dotace</t>
  </si>
  <si>
    <t>elektrická energie - VP</t>
  </si>
  <si>
    <t>pohonné hmoty - VP</t>
  </si>
  <si>
    <t>služby telekomunikací - z dotace</t>
  </si>
  <si>
    <t>služby telekomunikací - VP</t>
  </si>
  <si>
    <t>služby školení a vzdělávání - VP</t>
  </si>
  <si>
    <t>nákup ostatních služeb - z dotace</t>
  </si>
  <si>
    <t>nákup ostatních služeb - VP</t>
  </si>
  <si>
    <t>opravy a udržování - z dotace</t>
  </si>
  <si>
    <t>opravy a udržování - VP</t>
  </si>
  <si>
    <t>příjmy ze soc. služeb</t>
  </si>
  <si>
    <t>elektická energie - z dotace</t>
  </si>
  <si>
    <t>poštovné - VP</t>
  </si>
  <si>
    <t>příjem z prodeje knihy Příběh města</t>
  </si>
  <si>
    <t>poskytnuté zálohy do pokladny</t>
  </si>
  <si>
    <t>reko vodovodů - Plán obnovy</t>
  </si>
  <si>
    <t>OÚPPP - CELKEM</t>
  </si>
  <si>
    <t>KANCELÁŘ STAROSTY</t>
  </si>
  <si>
    <t>oKS - CELKEM</t>
  </si>
  <si>
    <t>ODBOR ŽIVOTNÍHO PROSTŘEDÍ A ZEMĚDĚLSTVÍ</t>
  </si>
  <si>
    <t>OSVZ - CELKEM</t>
  </si>
  <si>
    <t>OÚPPP CELKEM</t>
  </si>
  <si>
    <t>pojištění majetku</t>
  </si>
  <si>
    <t>veřejné osvětlení - celkem</t>
  </si>
  <si>
    <t>ODBOR ŠKOLSTVÍ, SPORTU A MLÁDEŽE</t>
  </si>
  <si>
    <t>revitalizace areálu klášterů - celkem</t>
  </si>
  <si>
    <t>revitalizace areálu klášterů - fondy EU</t>
  </si>
  <si>
    <t>revitalizace areálu klášterů - stát.rozp.</t>
  </si>
  <si>
    <t>ODDĚLENÍ IOP</t>
  </si>
  <si>
    <t>36/1</t>
  </si>
  <si>
    <t>36/5</t>
  </si>
  <si>
    <t>konzultační a poradens.služby - EU</t>
  </si>
  <si>
    <t>konzultační a poradens.služby - CZ</t>
  </si>
  <si>
    <t>mediální prezentace</t>
  </si>
  <si>
    <t>k dotaci OPŽP</t>
  </si>
  <si>
    <t>Posílení vzáj.provázanosti aktivit III.meandru</t>
  </si>
  <si>
    <t>oIOP - CELKEM</t>
  </si>
  <si>
    <t>ODBOR SPRÁVY MAJETKU</t>
  </si>
  <si>
    <t>OSM - CELKEM</t>
  </si>
  <si>
    <t xml:space="preserve">ODBOR SPRÁVY MAJETKU </t>
  </si>
  <si>
    <t>náhrady za neopr.užív.pozemků</t>
  </si>
  <si>
    <t xml:space="preserve">elektrická energie </t>
  </si>
  <si>
    <t>nájem pozemku v Hradební ul.</t>
  </si>
  <si>
    <t>pronájem skládky - příděl do fondu</t>
  </si>
  <si>
    <t>elektr.energie - nebytové prostory</t>
  </si>
  <si>
    <t>nájemné FK Slavoj</t>
  </si>
  <si>
    <t>věcná břemena - výdej - inv.akce</t>
  </si>
  <si>
    <t>klášter - nákup DDHM</t>
  </si>
  <si>
    <t>SLAVNOSTI MĚSTA - CELKEM</t>
  </si>
  <si>
    <t>OI - CELKEM</t>
  </si>
  <si>
    <t>klášter - studená voda</t>
  </si>
  <si>
    <t>klášter - služby telekomunikací</t>
  </si>
  <si>
    <t>studená voda - kolektor</t>
  </si>
  <si>
    <t>věcná břemena - příjem</t>
  </si>
  <si>
    <t>neinvestiční dotace z MK - SR</t>
  </si>
  <si>
    <t>kontrolní vážení - pokuty</t>
  </si>
  <si>
    <t>součást Plánu obnovy VH maj.</t>
  </si>
  <si>
    <t>neinvestiční dotace z MK - EU</t>
  </si>
  <si>
    <t>náhrady mezd v nemoci - CZ</t>
  </si>
  <si>
    <t>náhrady mezd v nemoci - EU</t>
  </si>
  <si>
    <t>Program podpory kultury -rezerva</t>
  </si>
  <si>
    <t>příjmy za neopráv.užív.pozemků</t>
  </si>
  <si>
    <t>pronájem - kotelna Linecká</t>
  </si>
  <si>
    <t>pronájem parkovišť  - ČKRF</t>
  </si>
  <si>
    <t>pronájem parkovišť  - ostatní</t>
  </si>
  <si>
    <t>sociální zabezpečení</t>
  </si>
  <si>
    <t>zdravotní pojištění</t>
  </si>
  <si>
    <t>PHM</t>
  </si>
  <si>
    <t>pronájem movitých věcí - kino</t>
  </si>
  <si>
    <t>teplo - nebytové prostory - AN</t>
  </si>
  <si>
    <t>výdaje na platy - z dotace</t>
  </si>
  <si>
    <t>Pěstounská péče - celkem</t>
  </si>
  <si>
    <t>arboristické a ozeleňovací práce</t>
  </si>
  <si>
    <t>Městské divadlo - reko soc.zařízení</t>
  </si>
  <si>
    <t>nákup ošacení- stejnokroje</t>
  </si>
  <si>
    <t>Odpadové hospodářství - celkem</t>
  </si>
  <si>
    <t xml:space="preserve">komunální odpad </t>
  </si>
  <si>
    <t>separovaný sběr ( paušál )</t>
  </si>
  <si>
    <t>ostatní osobní výdaje - neuznatel.výd.</t>
  </si>
  <si>
    <t>platy zaměstnanců-neuznatel.výd.</t>
  </si>
  <si>
    <t>ostatní osobní výdaje - EU</t>
  </si>
  <si>
    <t>ostatní osobní výdaje - CZ</t>
  </si>
  <si>
    <t>odvody na SP - neuznatel.výdaje</t>
  </si>
  <si>
    <t>odvody na ZP - neuznatel.výdaje</t>
  </si>
  <si>
    <t>provoz vozidel MěÚ</t>
  </si>
  <si>
    <t>odvody na zdrav.pojištění z dotace SPOD</t>
  </si>
  <si>
    <t>odvody na soc.pojištění z dotace SPOD</t>
  </si>
  <si>
    <t>platy zam. z dotace na soc.právní ochr.dětí</t>
  </si>
  <si>
    <t>nákup DDHM (tiskárny, PC)</t>
  </si>
  <si>
    <t>nákup materiálu (spotřební materiál  IT )</t>
  </si>
  <si>
    <t>neinvestiční příspěvky občan.sdružením</t>
  </si>
  <si>
    <r>
      <t xml:space="preserve">ostatní služby </t>
    </r>
    <r>
      <rPr>
        <sz val="9"/>
        <rFont val="Arial CE"/>
        <family val="0"/>
      </rPr>
      <t>(parkovné, tisky, zdr.prohl...)</t>
    </r>
  </si>
  <si>
    <t>neinv. dotace od obcí - veřejnospr.smlouvy</t>
  </si>
  <si>
    <t>neinv.dot.od obcí - veřejnopr.smlouvy</t>
  </si>
  <si>
    <t>příspěvek MHF ČK, o.s.</t>
  </si>
  <si>
    <t>příjmy z ostatních služeb</t>
  </si>
  <si>
    <t>nákup materiálu - kanc.potřeby, tiskopisy</t>
  </si>
  <si>
    <t>nákup služeb (odpady,…)</t>
  </si>
  <si>
    <t>dotace na výkon státní správy</t>
  </si>
  <si>
    <t>správa hřbitova včetně ost.služeb</t>
  </si>
  <si>
    <t>likvidace hrobů + renovace křížů</t>
  </si>
  <si>
    <t>oprava a údržba - nebytové prostory</t>
  </si>
  <si>
    <t>kasárna Vyšný - vratka přeplatku energií</t>
  </si>
  <si>
    <t>příjem z prodeje projekt.dokumentace</t>
  </si>
  <si>
    <t>Oranžový přechod - osvětlení - vl.podíl</t>
  </si>
  <si>
    <t>pronájmy nebyt.prostor ( vč. kina, AN,,..)</t>
  </si>
  <si>
    <t>OŽPZ - CELKEM</t>
  </si>
  <si>
    <t>13101</t>
  </si>
  <si>
    <t>odvody na SP - veřejně prosp.práce</t>
  </si>
  <si>
    <t>odvody na ZP - veřejně prosp.práce</t>
  </si>
  <si>
    <t>platy zaměst. - veřejně prosp.práce</t>
  </si>
  <si>
    <t>VPP - z příspěvku od Úřadu práce</t>
  </si>
  <si>
    <t>služby, revize a PD k opravám, PENB</t>
  </si>
  <si>
    <t>nákup služeb (geometr.plány,inzerce,...)</t>
  </si>
  <si>
    <t>příspěvky z Úřadu práce na VPP</t>
  </si>
  <si>
    <t>přijaté náhrady za pohřby(MVČR,pozůstalí)</t>
  </si>
  <si>
    <t>vratky soc.dávek - minulé roky</t>
  </si>
  <si>
    <t>náhrady mezd v nemoci - veřej.prosp.pr.</t>
  </si>
  <si>
    <t>odvody za nezaměstnání ZTP</t>
  </si>
  <si>
    <t>klášter - plyn</t>
  </si>
  <si>
    <t>nebytové prostory - celkem</t>
  </si>
  <si>
    <t>inv.dotace na revit.klášterů - stát.rozp.</t>
  </si>
  <si>
    <t>inv.dotace na revit.klášterů - fondy EU</t>
  </si>
  <si>
    <t>nákup DHDM - vybavení kanceláří, úklid</t>
  </si>
  <si>
    <t>Nákup DHDM - celkem</t>
  </si>
  <si>
    <t>příjem z prodeje bytů,byt.domů</t>
  </si>
  <si>
    <t>příjem z prodeje recyklátu</t>
  </si>
  <si>
    <t>RP - Domoradice Jih</t>
  </si>
  <si>
    <t>RP - Vyšný - změny</t>
  </si>
  <si>
    <t>dotace na administraci POV</t>
  </si>
  <si>
    <t>územní plán města - změny</t>
  </si>
  <si>
    <t>13011</t>
  </si>
  <si>
    <t>prodej pozemků právnic.osobám</t>
  </si>
  <si>
    <t>dotace na regionální funkce M.knihovny</t>
  </si>
  <si>
    <t>územní plán města - nový</t>
  </si>
  <si>
    <t>příjmy z poskyt.služeb - Czech Tourism</t>
  </si>
  <si>
    <t>příspěvek od FO na komunikace</t>
  </si>
  <si>
    <t>opravy a údržba odpadových nádob</t>
  </si>
  <si>
    <t>Rekr.zóna H.Brána - WC</t>
  </si>
  <si>
    <t>elektrická energie - výpůjčka KoCeRo</t>
  </si>
  <si>
    <t>Pěstounská péče - nákup služeb</t>
  </si>
  <si>
    <t>ČNB - odměna nahrazující úrok</t>
  </si>
  <si>
    <t>mylné příjmy na výdajový účet</t>
  </si>
  <si>
    <t>ÚP - příspěvek na výkon pěst.péče</t>
  </si>
  <si>
    <t>Městská knihovna - celkem</t>
  </si>
  <si>
    <t>příspěvek z dotace pro M.knihovnu</t>
  </si>
  <si>
    <t>neinvestiční příspěvek pro o.p.s. CPDM</t>
  </si>
  <si>
    <t>správní poplatky - evidence obyv.</t>
  </si>
  <si>
    <t>voda - výpůjčka KoCeRo</t>
  </si>
  <si>
    <t>teplo - výpůjčka KoCeRo</t>
  </si>
  <si>
    <t>výpůjčka KoCeRo - celkem</t>
  </si>
  <si>
    <t>JDSHO - prádlo, oděv, obuv</t>
  </si>
  <si>
    <t>správní poplatky - OP</t>
  </si>
  <si>
    <t>útulek - přechodné umísťování psů</t>
  </si>
  <si>
    <t>dotace MF - soc.právní ochrana dětí</t>
  </si>
  <si>
    <t>neinv.přísp.nepodnikaj.FO -hud.čin.</t>
  </si>
  <si>
    <t>aktualizace RUR území - VP</t>
  </si>
  <si>
    <t>aktualizace RUR území - dotace</t>
  </si>
  <si>
    <t>Dotace - aktualizace RUR území</t>
  </si>
  <si>
    <t>opravy a údržba opěrných zdí-z dot.</t>
  </si>
  <si>
    <t>opravy a údržba kom. vč.mostů-z dot.</t>
  </si>
  <si>
    <t>oprava a údržba autob.nádraží a zastávek- z dot.</t>
  </si>
  <si>
    <t>nákup služeb vč.mandátní odměny - z dot.</t>
  </si>
  <si>
    <t>nákup služeb včet.mandát.odměny - z dot.</t>
  </si>
  <si>
    <t>nájemné - z dotace</t>
  </si>
  <si>
    <t>nákup služeb z dotace</t>
  </si>
  <si>
    <t>Jižní terasy - cestní systém, PD</t>
  </si>
  <si>
    <t>nákup materiálu - nebytové prostory</t>
  </si>
  <si>
    <t>nákup služeb - Ceny města</t>
  </si>
  <si>
    <t>věcné dary - Ceny města</t>
  </si>
  <si>
    <t>Ceny města - celkem</t>
  </si>
  <si>
    <t>nepeněžní plnění - ČKRF sklepy</t>
  </si>
  <si>
    <t>kronika města - celkem</t>
  </si>
  <si>
    <t>kronika města - nákup materiálu</t>
  </si>
  <si>
    <t>opravy kino - technologie,...</t>
  </si>
  <si>
    <t>nákup služeb - kino (záruky,...)</t>
  </si>
  <si>
    <t>MŠ TGM - inv.příspěvek na konvektomat</t>
  </si>
  <si>
    <t>MŠ Tavírna - inv,příspěvek na komb.sporák</t>
  </si>
  <si>
    <t>MŠ Za Soudem - opravu plotu a vrat</t>
  </si>
  <si>
    <t>MŠ Tavírna - oprava střechy</t>
  </si>
  <si>
    <t>DMD - oprava oken</t>
  </si>
  <si>
    <t>kronika města  - nákup služeb</t>
  </si>
  <si>
    <t>nákup služeb včet.mandát.odměny</t>
  </si>
  <si>
    <t>kasárna Vyšný - hlídací služby</t>
  </si>
  <si>
    <t>příspěvek - Klub orientačního běhu</t>
  </si>
  <si>
    <t>kasárna Vyšný - periodické revize</t>
  </si>
  <si>
    <t>kasárna Vyšný - opravy a údržba</t>
  </si>
  <si>
    <t>kasárna Vyšný - nákup DDHM</t>
  </si>
  <si>
    <t>kasárna Vyšný - el.energie</t>
  </si>
  <si>
    <t>dálniční známky do zahraničí</t>
  </si>
  <si>
    <t>ODBOR SOCIÁLNÍCH VĚCÍ A ZDRAVOTNICTVÍ</t>
  </si>
  <si>
    <t>ODBOR ÚZEMNÍHO PLÁNOVÁNÍ A PAMÁTKOVÉ PÉČE</t>
  </si>
  <si>
    <t>kasárna Vyšný celkem</t>
  </si>
  <si>
    <t>OŠSM - CELKEM</t>
  </si>
  <si>
    <t>OF - CELKEM</t>
  </si>
  <si>
    <t>veřejné osvětlení - elektr.energie</t>
  </si>
  <si>
    <t>MěP - CELKEM</t>
  </si>
  <si>
    <t>doprava celkem</t>
  </si>
  <si>
    <t>ostatní celkem</t>
  </si>
  <si>
    <t>osobní náklady úřadu celkem</t>
  </si>
  <si>
    <t>osobní a věcné náklady celkem</t>
  </si>
  <si>
    <t>územní plánování celkem</t>
  </si>
  <si>
    <t>památková péče celkem</t>
  </si>
  <si>
    <t>sport celkem</t>
  </si>
  <si>
    <t>prádlo,oděv,obuv</t>
  </si>
  <si>
    <t>o.p.s. celkem</t>
  </si>
  <si>
    <t>Sport</t>
  </si>
  <si>
    <t>neinv.transfery o.p.s.-Česká maltézs.pom.</t>
  </si>
  <si>
    <t>fotodokumentace</t>
  </si>
  <si>
    <t>věcné dary - domov důchodců</t>
  </si>
  <si>
    <t>Den s handicapem - dotace Kiwanis</t>
  </si>
  <si>
    <t>příjem z prodeje hrob.zařízení</t>
  </si>
  <si>
    <t>propagace všech slavností</t>
  </si>
  <si>
    <t>FK Slavoj - smluvní příspěvek</t>
  </si>
  <si>
    <t>kasárna Vyšný - voda včetně srážkové</t>
  </si>
  <si>
    <t>kasárna Vyšný - pojištění</t>
  </si>
  <si>
    <t>WC - autob.nádraží -dotace</t>
  </si>
  <si>
    <t>péče o děti - popl.za zdravot.výkony</t>
  </si>
  <si>
    <t>Vratka dotace DPS za rok 2013</t>
  </si>
  <si>
    <t>exekuční náklady - zábory veř. prostr.</t>
  </si>
  <si>
    <t>příjmy z poskytování služeb</t>
  </si>
  <si>
    <t>cestovní připojištění</t>
  </si>
  <si>
    <t>opiáty - příjem za recepty</t>
  </si>
  <si>
    <t>BĚŽNÝ ROZPOČET CELKEM</t>
  </si>
  <si>
    <r>
      <t xml:space="preserve">trhy ostatní </t>
    </r>
    <r>
      <rPr>
        <sz val="10"/>
        <rFont val="Arial CE"/>
        <family val="0"/>
      </rPr>
      <t>- pronájmy pozemků</t>
    </r>
  </si>
  <si>
    <t>čerpání nového úvěru</t>
  </si>
  <si>
    <t>nákup odpadových nádob</t>
  </si>
  <si>
    <t>nákup služeb - rozvoz</t>
  </si>
  <si>
    <t>odpadové nádoby - celkem</t>
  </si>
  <si>
    <t>rezerva - krizové řízení</t>
  </si>
  <si>
    <t>úhrady z vydobývaných prostor</t>
  </si>
  <si>
    <t>pohoštění - Ceny města</t>
  </si>
  <si>
    <t>kamerové body - el.energie</t>
  </si>
  <si>
    <t>pronájem  mostu - pivovar</t>
  </si>
  <si>
    <t>platby do fondu oprav za nebyt.prost.</t>
  </si>
  <si>
    <t xml:space="preserve">opravy a udržování </t>
  </si>
  <si>
    <t>příjmy z poskytování služeb - OIS</t>
  </si>
  <si>
    <t>Budvar - příjem z prezentace</t>
  </si>
  <si>
    <t>Společnost tří zemí</t>
  </si>
  <si>
    <t>JDSHO - nákup materiálu</t>
  </si>
  <si>
    <t>Rekr.zóna H.Brána - veřejné osvětlení</t>
  </si>
  <si>
    <t>terénní práce - materiál</t>
  </si>
  <si>
    <t>opravy komunikací a mostů celkem</t>
  </si>
  <si>
    <t>pronájem - pozemky (vč.MIS)</t>
  </si>
  <si>
    <t>cestovné - tuzemské</t>
  </si>
  <si>
    <t>cestovné - zahraniční</t>
  </si>
  <si>
    <t>JDSHO - nákup služeb (zdr.prohlídky,...)</t>
  </si>
  <si>
    <t>nákup služeb - kontejner.stání,...</t>
  </si>
  <si>
    <t>rozšíření skládky TKO - další etapa</t>
  </si>
  <si>
    <t>zařízení a vybavení kuchyně - neuzn.výdaj</t>
  </si>
  <si>
    <t>vnitřní vybavení - (oddych.zázemí,...)</t>
  </si>
  <si>
    <t>rozpoč.</t>
  </si>
  <si>
    <t>dotace - výslech.místnost na PČR</t>
  </si>
  <si>
    <t>kopírky - servisní a materiál.smlouvy</t>
  </si>
  <si>
    <t>Program podpory soc.sl.-Kom.plán celkem</t>
  </si>
  <si>
    <t>reko kanalizací - Plán obnovy</t>
  </si>
  <si>
    <t xml:space="preserve">celkem </t>
  </si>
  <si>
    <t>poplatky za uložení odpadů</t>
  </si>
  <si>
    <t>nájem kamery</t>
  </si>
  <si>
    <t>SF - ošatné - oddávající zastupitelé</t>
  </si>
  <si>
    <t>věcné dary - dětský domov</t>
  </si>
  <si>
    <t>prodej elektroodpadu</t>
  </si>
  <si>
    <t>odvody na sociální zabezpečení</t>
  </si>
  <si>
    <t>N/Z</t>
  </si>
  <si>
    <t>příjmy z KÚ z poskyt.sociál. služby</t>
  </si>
  <si>
    <t>Domov pro matky s dětmi - celkem</t>
  </si>
  <si>
    <t>správní poplatky (vodoprávní)</t>
  </si>
  <si>
    <t>hrobová místa - příjem ze služeb</t>
  </si>
  <si>
    <t>hrobová místa - pronájem</t>
  </si>
  <si>
    <t>přebytek běžného rozpočtu</t>
  </si>
  <si>
    <t>psí útulek</t>
  </si>
  <si>
    <t>servisní a mater.smlouvy-kopírky</t>
  </si>
  <si>
    <t>Sociální fond - výdaje celkem</t>
  </si>
  <si>
    <t>správní poplatek (z tomboly, …)</t>
  </si>
  <si>
    <t>zábory veř.prostr. - reklamní plochy</t>
  </si>
  <si>
    <t>parkovací karty</t>
  </si>
  <si>
    <t>správní polatky - pořizování kopií</t>
  </si>
  <si>
    <t>kotelny ZŠ - správa a údržba</t>
  </si>
  <si>
    <t>kotelny MŠ - správa a údržba</t>
  </si>
  <si>
    <t>klášter - elektrická energie</t>
  </si>
  <si>
    <t>klášter - nákup materiálu</t>
  </si>
  <si>
    <t>Svatováclavské slavnosti - celkem</t>
  </si>
  <si>
    <t>údržba dopr.značení,opr.posyp.beden</t>
  </si>
  <si>
    <t>klášter - celkem</t>
  </si>
  <si>
    <t>Rekapitulace :</t>
  </si>
  <si>
    <t>krizové pracoviště - vybavení</t>
  </si>
  <si>
    <t>oprava a údržba majetku - Prelatura</t>
  </si>
  <si>
    <t>úroky z úvěru - klášter Minoritů</t>
  </si>
  <si>
    <t>úroky z úvěru - investice 2005</t>
  </si>
  <si>
    <t>práv.poradenství k výkonu rozhodnutí</t>
  </si>
  <si>
    <r>
      <t xml:space="preserve">vybavení kanceláří </t>
    </r>
    <r>
      <rPr>
        <sz val="9"/>
        <rFont val="Arial CE"/>
        <family val="0"/>
      </rPr>
      <t>- nákup DHDM</t>
    </r>
  </si>
  <si>
    <t>příspěvek na provoz Měst.knihovny</t>
  </si>
  <si>
    <t>příjmy z poskyt.služeb - kopírování</t>
  </si>
  <si>
    <t>nepeněž.plnění nájmu - nebyt.prost.</t>
  </si>
  <si>
    <t>správní popl. - lovec.+ rybář.lístky</t>
  </si>
  <si>
    <t>splátky od bývalé zaměstnankyně</t>
  </si>
  <si>
    <t>vratka části nečerpané dotace z r.2013</t>
  </si>
  <si>
    <t>dot. z KÚ - označ. čísla na měst. hřbitov</t>
  </si>
  <si>
    <t>opravy MŠ - z pojistky</t>
  </si>
  <si>
    <t>opravy ZŠ - z pojistky</t>
  </si>
  <si>
    <t>oprava a údržba autob.nádraží a zastávek</t>
  </si>
  <si>
    <t>náhrada za zrušení věc.břemene - Zlatý anděl</t>
  </si>
  <si>
    <t>člen.přísp. STMOU, náhrady ušlé mzdy -prac.úraz</t>
  </si>
  <si>
    <t>dotace - přístřešek autob.zastávka</t>
  </si>
  <si>
    <t>autob.přístřešek - z dotace</t>
  </si>
  <si>
    <t>autob.přístřešek - vl.podíl</t>
  </si>
  <si>
    <t>Stavební úprava pramenišť - z dotace</t>
  </si>
  <si>
    <t>Stavební úprava pramenišť - vl.podíl</t>
  </si>
  <si>
    <t>neinv.dot.KÚ-výměna oken v ZUŠ Kostelní</t>
  </si>
  <si>
    <t>neinv.dot.KÚ - výměna oken ZŠ Linecká VI.etapa</t>
  </si>
  <si>
    <t>dot.KÚ- Regenerace stromořadí- Kvít.dvůr,DDM</t>
  </si>
  <si>
    <t>přechodná fin.výpomoc ( poplatky za foto,..)</t>
  </si>
  <si>
    <t>neinv.přísp. OS ČČK Č.K. - ubytovna</t>
  </si>
  <si>
    <t>neinv.dotace z MK-PR MPR a MPZ</t>
  </si>
  <si>
    <t>neinv.přísp.nepodnik.fyz.osob. - dotace</t>
  </si>
  <si>
    <t>nákup služeb (aplik.GIS,..) - z dotace</t>
  </si>
  <si>
    <t>nákup služeb (aplik.GIS,..) - vl.podíl</t>
  </si>
  <si>
    <t>vratky nečerp.části daru na poř. ÚPD</t>
  </si>
  <si>
    <t>oprava opěrných zdí - III.etapa - VP</t>
  </si>
  <si>
    <t>oprava opěrných zdí - III.etapa - dotace</t>
  </si>
  <si>
    <t>telefon.záznamové zařízení pro MěP</t>
  </si>
  <si>
    <t>plavecký stadion - modernizace solár. ohřevu vody a osvětlení</t>
  </si>
  <si>
    <t>kino - reko kotelny, ÚT a vzduchotechn.</t>
  </si>
  <si>
    <t>MŠ Plešivec I. - inv.přísp. na kuch.robot</t>
  </si>
  <si>
    <t>služby školení a vzdělávání</t>
  </si>
  <si>
    <t>návrh 2015</t>
  </si>
  <si>
    <t>ZBÝVÁ UPRAVIT</t>
  </si>
  <si>
    <t>rozpočt. výhled 2015</t>
  </si>
  <si>
    <t>příspěvek ICOS ČK, o.p.s. - rodinná poradna</t>
  </si>
  <si>
    <t>příspěvek SHSČMS</t>
  </si>
  <si>
    <t>el. energie</t>
  </si>
  <si>
    <t>studie analýza CR</t>
  </si>
  <si>
    <t>tiskoviny města - celkem</t>
  </si>
  <si>
    <t>příjem z prodeje vstupenek</t>
  </si>
  <si>
    <t>příjem z tomboly</t>
  </si>
  <si>
    <t>osobní náklady</t>
  </si>
  <si>
    <t>nájem</t>
  </si>
  <si>
    <t>Ples města - celkem</t>
  </si>
  <si>
    <t>Centrum soc.služeb, o.p.s. - neinv.příspěvek</t>
  </si>
  <si>
    <t>SK Vltava - dotace na provoz</t>
  </si>
  <si>
    <t>neinvpříspěvky o.p.s. - divadelní činnost</t>
  </si>
  <si>
    <t>neinv.přísp.cizím PO - divadelní činnost</t>
  </si>
  <si>
    <t>neinv.přísp.cizím PO - muzea a galerie</t>
  </si>
  <si>
    <t>neinv.přísp.příspěvkovým org.-ost.čin.kultury</t>
  </si>
  <si>
    <t>strategický a akční plán - aktualizace</t>
  </si>
  <si>
    <t>hřbitov - nákup materiálu</t>
  </si>
  <si>
    <t>Programové vybavení - nové mod.Vera</t>
  </si>
  <si>
    <t>SK Badminton - dotace (ušlý zisk)</t>
  </si>
  <si>
    <t>úroky z úvěru ČSOB - zimní stadion 2014</t>
  </si>
  <si>
    <t>úroky z úvěru ČS - investice 2014-2015</t>
  </si>
  <si>
    <t>SF - fin.dary - výročí, odchod do důchodu</t>
  </si>
  <si>
    <t>Program podpory volnočas.aktivit - rezerva</t>
  </si>
  <si>
    <t>digitální povodňový plán - vl.podíl</t>
  </si>
  <si>
    <t>Revitalizace Jelení zahrady - vl.podíl</t>
  </si>
  <si>
    <t>Rekonstrukce Vyšehradské ul. - vl.podíl</t>
  </si>
  <si>
    <t>ostatní osobní výdaje (vč.uklízeček)</t>
  </si>
  <si>
    <t>techn. centrum ORP - vl.podíl</t>
  </si>
  <si>
    <t>techn. centrum ORP - (maintenance, support)</t>
  </si>
  <si>
    <t>MŠ Plešivec - zateplení - vl.podíl</t>
  </si>
  <si>
    <t>léky a zdr. materiál</t>
  </si>
  <si>
    <t>DTMM ČK - podíl města při tvorbě</t>
  </si>
  <si>
    <t>Program podpory soc.sl.-Kom.plán - rezerva</t>
  </si>
  <si>
    <t>Domov pro matky s dětmi-celkem MPSV</t>
  </si>
  <si>
    <t>Dům na půl cesty-celkem MPSV</t>
  </si>
  <si>
    <t>PHM ( sekačka )</t>
  </si>
  <si>
    <t>nájemné - kopírky</t>
  </si>
  <si>
    <t>veřejná WC - pitná voda</t>
  </si>
  <si>
    <t>veřejná WC - elektrická energie</t>
  </si>
  <si>
    <t>náklady řízení - památková péče</t>
  </si>
  <si>
    <t>náhrady za pohřby zesnulých</t>
  </si>
  <si>
    <t>opravy a údržba komunikací vč.mostů</t>
  </si>
  <si>
    <t>energie+služby budovy MěÚ</t>
  </si>
  <si>
    <t>garáže Plešivec</t>
  </si>
  <si>
    <t>nákup služeb a materiálu</t>
  </si>
  <si>
    <t>vozový park celkem</t>
  </si>
  <si>
    <t>ZŠ Plešivec - vybavení a modernizace tříd - vl.podíl</t>
  </si>
  <si>
    <t>ofic.inf.sys.ČKRF-podíl na údržbě www</t>
  </si>
  <si>
    <t>povinné pojistné na úrazové pojištění</t>
  </si>
  <si>
    <t>veřejná WC - celkem</t>
  </si>
  <si>
    <t>likvidace černých skládek</t>
  </si>
  <si>
    <t>vyvážení odpadkových košů</t>
  </si>
  <si>
    <t>České dědictví UNESCO</t>
  </si>
  <si>
    <t>Organization of World Heritage Cities</t>
  </si>
  <si>
    <t>Sdružení historických sídel</t>
  </si>
  <si>
    <t>Svaz měst a obcí, SMO Jihoč.kraje</t>
  </si>
  <si>
    <t>členské poplatky</t>
  </si>
  <si>
    <t>Advent</t>
  </si>
  <si>
    <t>Kouzelný Krumlov - zahájení sezóny</t>
  </si>
  <si>
    <t>Dny Evropského histor.dědictví</t>
  </si>
  <si>
    <t>pronájem pozemků pro stánky</t>
  </si>
  <si>
    <t>Slavnosti pětilisté růže</t>
  </si>
  <si>
    <t>příjem z reklamy</t>
  </si>
  <si>
    <t>REZERVA - podíly města na dotacích</t>
  </si>
  <si>
    <t>REZERVA - projektová dokumentace</t>
  </si>
  <si>
    <t>daň z vedlejší hosp.činnosti města</t>
  </si>
  <si>
    <t>poplatek za rekreační pobyt</t>
  </si>
  <si>
    <t>pronájem - SMČK areál a separačka</t>
  </si>
  <si>
    <t>správa kašny na Náměstí Svornosti</t>
  </si>
  <si>
    <t>reko WC na autobus.zastávce Špičák</t>
  </si>
  <si>
    <t>zajištění zlevněného stravování důchodců</t>
  </si>
  <si>
    <t>kašna - voda</t>
  </si>
  <si>
    <t>kašna - nákup materiálu</t>
  </si>
  <si>
    <t>pronájem - VaK sítě</t>
  </si>
  <si>
    <t>ostatní výdaje - ochrana živ. prostř.</t>
  </si>
  <si>
    <t>poplatek za znečišť. život. prostř.</t>
  </si>
  <si>
    <t>opravy a údržba (měst.kamer.systém)</t>
  </si>
  <si>
    <t>nákup služeb-územně analyt.podklady</t>
  </si>
  <si>
    <t>ROP-vytvoření příst.tras k areálu klášterů</t>
  </si>
  <si>
    <t>nákup služeb - trhy ostatní</t>
  </si>
  <si>
    <t>čerpání kontokorentních úvěrů</t>
  </si>
  <si>
    <t>splácení kontokorentních úvěrů</t>
  </si>
  <si>
    <t>uhrazené splátky dlouhodobých přijatých úvěrů</t>
  </si>
  <si>
    <t>přijaté pojistné náhrady</t>
  </si>
  <si>
    <t>Noviny města</t>
  </si>
  <si>
    <t>Noviny města - příjem z inzerce</t>
  </si>
  <si>
    <t>odvody na soc.pojištění - z dotace</t>
  </si>
  <si>
    <t>odvody na zdravot.pojištění - z dot.</t>
  </si>
  <si>
    <t>vypořádání DPH s FÚ</t>
  </si>
  <si>
    <t>úroky z úvěrů - kontokorent</t>
  </si>
  <si>
    <t>neinv.přísp. Bohemian Gran Fondo</t>
  </si>
  <si>
    <t xml:space="preserve">přijaté přeplatky za energie </t>
  </si>
  <si>
    <t>Program podpory kultury - celkem</t>
  </si>
  <si>
    <t>neinv.přísp. ZO ČSOP Šípek</t>
  </si>
  <si>
    <t>CPDM o.p.s. - investiční příspěvek na auto</t>
  </si>
  <si>
    <t>kontrolní vážení - náklady řízení</t>
  </si>
  <si>
    <t>prodej majetku - vybavení kanceláří</t>
  </si>
  <si>
    <t>příjem z prodeje 3D brýlí</t>
  </si>
  <si>
    <t>opravy a údržba - světel. výzdoba</t>
  </si>
  <si>
    <t>přenesená daň.povinnost k DPH za dodavatele (za běžný měsíc)</t>
  </si>
  <si>
    <t>věcné dary - prezentace MěP</t>
  </si>
  <si>
    <t>náklady řízení - právní spory</t>
  </si>
  <si>
    <t>měst.vycházk.okruhy (Křížová hora,...)</t>
  </si>
  <si>
    <t>staveb.práce - neuzn.výdaj (oddych.zázemí, ubyt.pro lektory)</t>
  </si>
  <si>
    <t>IT vybavení - neuzn.výdaj (návštěvnické centrum)</t>
  </si>
  <si>
    <t>Příspěvek MD, o.p.s. na pokrytí ztráty v provozní fázi</t>
  </si>
  <si>
    <t>spoluúčast na pojistné události</t>
  </si>
  <si>
    <t>daňové a nedaň.příjmy, neinv.dotace</t>
  </si>
  <si>
    <t xml:space="preserve">30%odvod z loterií a her kromě VHP </t>
  </si>
  <si>
    <t>nájem - Lesy města ČK s.r.o.</t>
  </si>
  <si>
    <t>příjmy z prodeje recyklátu</t>
  </si>
  <si>
    <t>správní popl. - pořizování kopií</t>
  </si>
  <si>
    <t>dotace JčK - cest.ruch, památky</t>
  </si>
  <si>
    <t>opravy a údržba opěrných zdí</t>
  </si>
  <si>
    <t>bourání objektu "BIOS"</t>
  </si>
  <si>
    <t>pronájem - Ceny města</t>
  </si>
  <si>
    <t>nákup služeb - doprava ke hřbitovu</t>
  </si>
  <si>
    <t>ekolog.popl.pro SFŽP (autovraky)</t>
  </si>
  <si>
    <t>ODBOR INVESTIC</t>
  </si>
  <si>
    <t xml:space="preserve">spotřební materiál IT </t>
  </si>
  <si>
    <t>nákup služeb (catering,...)</t>
  </si>
  <si>
    <t>údržba veřejné zeleně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</si>
</sst>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m/yy"/>
    <numFmt numFmtId="169" formatCode="mmm/yyyy"/>
    <numFmt numFmtId="170" formatCode="#,##0.\-"/>
    <numFmt numFmtId="171" formatCode="0.0"/>
    <numFmt numFmtId="172" formatCode="#.##0.00,&quot;Kč&quot;"/>
    <numFmt numFmtId="173" formatCode="0.0%"/>
    <numFmt numFmtId="174" formatCode="d/m/yy;@"/>
    <numFmt numFmtId="175" formatCode="#,##0.00\ &quot;Kč&quot;"/>
    <numFmt numFmtId="176" formatCode="#,##0.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;[Red]#,##0"/>
    <numFmt numFmtId="186" formatCode="[$-405]d\.\ mmmm\ yyyy"/>
    <numFmt numFmtId="187" formatCode="#,##0.0\ &quot;Kč&quot;"/>
    <numFmt numFmtId="188" formatCode="#,##0\ &quot;Kč&quot;"/>
    <numFmt numFmtId="189" formatCode="0;[Red]0"/>
    <numFmt numFmtId="190" formatCode="dd/mm/yy"/>
    <numFmt numFmtId="191" formatCode="dd/mm/yy;@"/>
    <numFmt numFmtId="192" formatCode="_-* #,##0.00&quot; Kč&quot;_-;\-* #,##0.00&quot; Kč&quot;_-;_-* \-??&quot; Kč&quot;_-;_-@_-"/>
    <numFmt numFmtId="193" formatCode="#,##0_ ;[Red]\-#,##0\ "/>
    <numFmt numFmtId="194" formatCode="[$¥€-2]\ #\ ##,000_);[Red]\([$€-2]\ #\ ##,000\)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sz val="12"/>
      <color indexed="10"/>
      <name val="Arial CE"/>
      <family val="0"/>
    </font>
    <font>
      <b/>
      <u val="single"/>
      <sz val="14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sz val="8"/>
      <color indexed="10"/>
      <name val="Arial CE"/>
      <family val="0"/>
    </font>
    <font>
      <sz val="9"/>
      <color indexed="17"/>
      <name val="Arial CE"/>
      <family val="0"/>
    </font>
    <font>
      <b/>
      <sz val="8"/>
      <name val="Arial"/>
      <family val="2"/>
    </font>
    <font>
      <b/>
      <sz val="8"/>
      <color indexed="10"/>
      <name val="Arial CE"/>
      <family val="0"/>
    </font>
    <font>
      <sz val="10"/>
      <name val="Arial"/>
      <family val="0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2"/>
      <name val="Arial CE"/>
      <family val="0"/>
    </font>
    <font>
      <sz val="8"/>
      <name val="Tahoma"/>
      <family val="2"/>
    </font>
    <font>
      <b/>
      <sz val="12"/>
      <color indexed="10"/>
      <name val="Arial CE"/>
      <family val="0"/>
    </font>
    <font>
      <b/>
      <sz val="16"/>
      <name val="Arial CE"/>
      <family val="0"/>
    </font>
    <font>
      <sz val="10"/>
      <color indexed="10"/>
      <name val="Arial CE"/>
      <family val="0"/>
    </font>
    <font>
      <b/>
      <sz val="18"/>
      <name val="Arial CE"/>
      <family val="0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34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7" borderId="8" applyNumberFormat="0" applyAlignment="0" applyProtection="0"/>
    <xf numFmtId="0" fontId="32" fillId="13" borderId="8" applyNumberFormat="0" applyAlignment="0" applyProtection="0"/>
    <xf numFmtId="0" fontId="31" fillId="13" borderId="9" applyNumberFormat="0" applyAlignment="0" applyProtection="0"/>
    <xf numFmtId="0" fontId="35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</cellStyleXfs>
  <cellXfs count="7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18" borderId="10" xfId="0" applyFont="1" applyFill="1" applyBorder="1" applyAlignment="1">
      <alignment horizontal="center"/>
    </xf>
    <xf numFmtId="0" fontId="4" fillId="18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4" fillId="18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18" borderId="12" xfId="0" applyFont="1" applyFill="1" applyBorder="1" applyAlignment="1">
      <alignment/>
    </xf>
    <xf numFmtId="0" fontId="4" fillId="18" borderId="13" xfId="0" applyFont="1" applyFill="1" applyBorder="1" applyAlignment="1">
      <alignment/>
    </xf>
    <xf numFmtId="0" fontId="4" fillId="18" borderId="13" xfId="0" applyFont="1" applyFill="1" applyBorder="1" applyAlignment="1">
      <alignment horizontal="left"/>
    </xf>
    <xf numFmtId="0" fontId="4" fillId="7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19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18" borderId="13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1" xfId="0" applyFont="1" applyFill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1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2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7" fillId="19" borderId="1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18" borderId="16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5" xfId="0" applyFill="1" applyBorder="1" applyAlignment="1">
      <alignment/>
    </xf>
    <xf numFmtId="0" fontId="4" fillId="19" borderId="2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20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4" fillId="21" borderId="10" xfId="0" applyFont="1" applyFill="1" applyBorder="1" applyAlignment="1">
      <alignment horizontal="center"/>
    </xf>
    <xf numFmtId="0" fontId="4" fillId="21" borderId="24" xfId="0" applyFont="1" applyFill="1" applyBorder="1" applyAlignment="1">
      <alignment horizontal="center"/>
    </xf>
    <xf numFmtId="0" fontId="4" fillId="21" borderId="25" xfId="0" applyFont="1" applyFill="1" applyBorder="1" applyAlignment="1">
      <alignment horizontal="center"/>
    </xf>
    <xf numFmtId="0" fontId="4" fillId="21" borderId="26" xfId="0" applyFont="1" applyFill="1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Fill="1" applyBorder="1" applyAlignment="1">
      <alignment/>
    </xf>
    <xf numFmtId="16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7" fontId="8" fillId="0" borderId="0" xfId="0" applyNumberFormat="1" applyFont="1" applyAlignment="1">
      <alignment/>
    </xf>
    <xf numFmtId="167" fontId="8" fillId="0" borderId="0" xfId="0" applyNumberFormat="1" applyFont="1" applyFill="1" applyAlignment="1">
      <alignment/>
    </xf>
    <xf numFmtId="167" fontId="8" fillId="0" borderId="0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11" xfId="0" applyNumberFormat="1" applyFont="1" applyBorder="1" applyAlignment="1">
      <alignment/>
    </xf>
    <xf numFmtId="167" fontId="8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167" fontId="7" fillId="0" borderId="11" xfId="0" applyNumberFormat="1" applyFont="1" applyBorder="1" applyAlignment="1">
      <alignment/>
    </xf>
    <xf numFmtId="167" fontId="8" fillId="0" borderId="11" xfId="0" applyNumberFormat="1" applyFont="1" applyFill="1" applyBorder="1" applyAlignment="1">
      <alignment/>
    </xf>
    <xf numFmtId="167" fontId="7" fillId="0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7" fillId="0" borderId="11" xfId="0" applyNumberFormat="1" applyFont="1" applyFill="1" applyBorder="1" applyAlignment="1">
      <alignment/>
    </xf>
    <xf numFmtId="3" fontId="7" fillId="7" borderId="10" xfId="0" applyNumberFormat="1" applyFont="1" applyFill="1" applyBorder="1" applyAlignment="1">
      <alignment/>
    </xf>
    <xf numFmtId="167" fontId="7" fillId="7" borderId="10" xfId="0" applyNumberFormat="1" applyFont="1" applyFill="1" applyBorder="1" applyAlignment="1">
      <alignment/>
    </xf>
    <xf numFmtId="171" fontId="7" fillId="0" borderId="11" xfId="0" applyNumberFormat="1" applyFont="1" applyBorder="1" applyAlignment="1">
      <alignment/>
    </xf>
    <xf numFmtId="3" fontId="7" fillId="7" borderId="24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167" fontId="7" fillId="0" borderId="11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/>
    </xf>
    <xf numFmtId="167" fontId="7" fillId="0" borderId="15" xfId="0" applyNumberFormat="1" applyFont="1" applyBorder="1" applyAlignment="1">
      <alignment/>
    </xf>
    <xf numFmtId="167" fontId="7" fillId="0" borderId="17" xfId="0" applyNumberFormat="1" applyFont="1" applyBorder="1" applyAlignment="1">
      <alignment/>
    </xf>
    <xf numFmtId="167" fontId="7" fillId="19" borderId="26" xfId="0" applyNumberFormat="1" applyFont="1" applyFill="1" applyBorder="1" applyAlignment="1">
      <alignment/>
    </xf>
    <xf numFmtId="0" fontId="8" fillId="18" borderId="13" xfId="0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/>
    </xf>
    <xf numFmtId="167" fontId="8" fillId="0" borderId="15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19" borderId="24" xfId="0" applyNumberFormat="1" applyFont="1" applyFill="1" applyBorder="1" applyAlignment="1">
      <alignment/>
    </xf>
    <xf numFmtId="167" fontId="7" fillId="0" borderId="15" xfId="0" applyNumberFormat="1" applyFont="1" applyFill="1" applyBorder="1" applyAlignment="1">
      <alignment/>
    </xf>
    <xf numFmtId="167" fontId="7" fillId="7" borderId="26" xfId="0" applyNumberFormat="1" applyFont="1" applyFill="1" applyBorder="1" applyAlignment="1">
      <alignment/>
    </xf>
    <xf numFmtId="167" fontId="7" fillId="0" borderId="17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167" fontId="8" fillId="0" borderId="1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67" fontId="8" fillId="0" borderId="15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5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3" fillId="20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50" applyFill="1" applyBorder="1" applyAlignment="1">
      <alignment/>
    </xf>
    <xf numFmtId="9" fontId="0" fillId="0" borderId="0" xfId="50" applyNumberFormat="1" applyFill="1" applyBorder="1" applyAlignment="1">
      <alignment/>
    </xf>
    <xf numFmtId="9" fontId="5" fillId="0" borderId="0" xfId="50" applyFont="1" applyFill="1" applyBorder="1" applyAlignment="1">
      <alignment/>
    </xf>
    <xf numFmtId="0" fontId="5" fillId="7" borderId="27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4" fillId="0" borderId="15" xfId="0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0" fontId="9" fillId="21" borderId="28" xfId="0" applyFont="1" applyFill="1" applyBorder="1" applyAlignment="1">
      <alignment horizontal="center"/>
    </xf>
    <xf numFmtId="0" fontId="7" fillId="21" borderId="12" xfId="0" applyFont="1" applyFill="1" applyBorder="1" applyAlignment="1">
      <alignment horizontal="center"/>
    </xf>
    <xf numFmtId="3" fontId="15" fillId="0" borderId="0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7" xfId="0" applyFont="1" applyFill="1" applyBorder="1" applyAlignment="1">
      <alignment/>
    </xf>
    <xf numFmtId="0" fontId="7" fillId="18" borderId="12" xfId="0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171" fontId="7" fillId="0" borderId="11" xfId="0" applyNumberFormat="1" applyFont="1" applyFill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0" fontId="7" fillId="7" borderId="24" xfId="0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20" borderId="10" xfId="0" applyNumberFormat="1" applyFont="1" applyFill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3" fontId="7" fillId="19" borderId="12" xfId="0" applyNumberFormat="1" applyFont="1" applyFill="1" applyBorder="1" applyAlignment="1">
      <alignment/>
    </xf>
    <xf numFmtId="0" fontId="6" fillId="20" borderId="10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3" fontId="8" fillId="0" borderId="0" xfId="50" applyNumberFormat="1" applyFont="1" applyAlignment="1">
      <alignment/>
    </xf>
    <xf numFmtId="3" fontId="8" fillId="0" borderId="11" xfId="50" applyNumberFormat="1" applyFont="1" applyBorder="1" applyAlignment="1">
      <alignment/>
    </xf>
    <xf numFmtId="3" fontId="7" fillId="0" borderId="11" xfId="50" applyNumberFormat="1" applyFont="1" applyBorder="1" applyAlignment="1">
      <alignment/>
    </xf>
    <xf numFmtId="3" fontId="7" fillId="0" borderId="15" xfId="50" applyNumberFormat="1" applyFont="1" applyBorder="1" applyAlignment="1">
      <alignment/>
    </xf>
    <xf numFmtId="3" fontId="7" fillId="19" borderId="10" xfId="50" applyNumberFormat="1" applyFont="1" applyFill="1" applyBorder="1" applyAlignment="1">
      <alignment/>
    </xf>
    <xf numFmtId="3" fontId="7" fillId="0" borderId="11" xfId="50" applyNumberFormat="1" applyFont="1" applyFill="1" applyBorder="1" applyAlignment="1">
      <alignment horizontal="right"/>
    </xf>
    <xf numFmtId="3" fontId="8" fillId="0" borderId="11" xfId="50" applyNumberFormat="1" applyFont="1" applyFill="1" applyBorder="1" applyAlignment="1">
      <alignment horizontal="right"/>
    </xf>
    <xf numFmtId="3" fontId="7" fillId="0" borderId="0" xfId="50" applyNumberFormat="1" applyFont="1" applyFill="1" applyBorder="1" applyAlignment="1">
      <alignment horizontal="right"/>
    </xf>
    <xf numFmtId="3" fontId="7" fillId="7" borderId="29" xfId="50" applyNumberFormat="1" applyFont="1" applyFill="1" applyBorder="1" applyAlignment="1">
      <alignment/>
    </xf>
    <xf numFmtId="3" fontId="8" fillId="0" borderId="0" xfId="50" applyNumberFormat="1" applyFont="1" applyBorder="1" applyAlignment="1">
      <alignment/>
    </xf>
    <xf numFmtId="3" fontId="8" fillId="0" borderId="11" xfId="50" applyNumberFormat="1" applyFont="1" applyFill="1" applyBorder="1" applyAlignment="1">
      <alignment/>
    </xf>
    <xf numFmtId="3" fontId="7" fillId="0" borderId="11" xfId="50" applyNumberFormat="1" applyFont="1" applyFill="1" applyBorder="1" applyAlignment="1">
      <alignment/>
    </xf>
    <xf numFmtId="3" fontId="8" fillId="0" borderId="15" xfId="50" applyNumberFormat="1" applyFont="1" applyBorder="1" applyAlignment="1">
      <alignment/>
    </xf>
    <xf numFmtId="3" fontId="7" fillId="0" borderId="0" xfId="50" applyNumberFormat="1" applyFont="1" applyBorder="1" applyAlignment="1">
      <alignment/>
    </xf>
    <xf numFmtId="3" fontId="7" fillId="0" borderId="0" xfId="50" applyNumberFormat="1" applyFont="1" applyFill="1" applyBorder="1" applyAlignment="1">
      <alignment/>
    </xf>
    <xf numFmtId="3" fontId="7" fillId="0" borderId="15" xfId="50" applyNumberFormat="1" applyFont="1" applyFill="1" applyBorder="1" applyAlignment="1">
      <alignment/>
    </xf>
    <xf numFmtId="3" fontId="8" fillId="0" borderId="17" xfId="50" applyNumberFormat="1" applyFont="1" applyBorder="1" applyAlignment="1">
      <alignment/>
    </xf>
    <xf numFmtId="3" fontId="16" fillId="0" borderId="0" xfId="50" applyNumberFormat="1" applyFont="1" applyBorder="1" applyAlignment="1">
      <alignment/>
    </xf>
    <xf numFmtId="3" fontId="7" fillId="0" borderId="17" xfId="50" applyNumberFormat="1" applyFont="1" applyFill="1" applyBorder="1" applyAlignment="1">
      <alignment/>
    </xf>
    <xf numFmtId="3" fontId="7" fillId="7" borderId="24" xfId="50" applyNumberFormat="1" applyFont="1" applyFill="1" applyBorder="1" applyAlignment="1">
      <alignment/>
    </xf>
    <xf numFmtId="3" fontId="7" fillId="7" borderId="10" xfId="50" applyNumberFormat="1" applyFont="1" applyFill="1" applyBorder="1" applyAlignment="1">
      <alignment horizontal="right"/>
    </xf>
    <xf numFmtId="3" fontId="7" fillId="0" borderId="17" xfId="50" applyNumberFormat="1" applyFont="1" applyBorder="1" applyAlignment="1">
      <alignment/>
    </xf>
    <xf numFmtId="3" fontId="8" fillId="0" borderId="11" xfId="5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9" fillId="21" borderId="2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18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167" fontId="16" fillId="0" borderId="0" xfId="0" applyNumberFormat="1" applyFont="1" applyFill="1" applyAlignment="1">
      <alignment/>
    </xf>
    <xf numFmtId="3" fontId="18" fillId="0" borderId="0" xfId="0" applyNumberFormat="1" applyFont="1" applyBorder="1" applyAlignment="1">
      <alignment/>
    </xf>
    <xf numFmtId="3" fontId="11" fillId="0" borderId="3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0" fontId="4" fillId="21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0" fontId="9" fillId="0" borderId="17" xfId="0" applyFont="1" applyFill="1" applyBorder="1" applyAlignment="1">
      <alignment horizontal="center"/>
    </xf>
    <xf numFmtId="0" fontId="4" fillId="7" borderId="24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167" fontId="8" fillId="0" borderId="17" xfId="0" applyNumberFormat="1" applyFont="1" applyFill="1" applyBorder="1" applyAlignment="1">
      <alignment/>
    </xf>
    <xf numFmtId="0" fontId="7" fillId="18" borderId="16" xfId="0" applyFont="1" applyFill="1" applyBorder="1" applyAlignment="1">
      <alignment/>
    </xf>
    <xf numFmtId="167" fontId="7" fillId="18" borderId="16" xfId="0" applyNumberFormat="1" applyFont="1" applyFill="1" applyBorder="1" applyAlignment="1">
      <alignment/>
    </xf>
    <xf numFmtId="171" fontId="7" fillId="7" borderId="26" xfId="0" applyNumberFormat="1" applyFont="1" applyFill="1" applyBorder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7" fontId="10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50" applyNumberFormat="1" applyFont="1" applyBorder="1" applyAlignment="1">
      <alignment/>
    </xf>
    <xf numFmtId="167" fontId="16" fillId="0" borderId="0" xfId="0" applyNumberFormat="1" applyFont="1" applyAlignment="1">
      <alignment/>
    </xf>
    <xf numFmtId="0" fontId="9" fillId="21" borderId="31" xfId="0" applyFont="1" applyFill="1" applyBorder="1" applyAlignment="1">
      <alignment horizontal="center"/>
    </xf>
    <xf numFmtId="0" fontId="9" fillId="21" borderId="32" xfId="0" applyFont="1" applyFill="1" applyBorder="1" applyAlignment="1">
      <alignment horizontal="center"/>
    </xf>
    <xf numFmtId="0" fontId="7" fillId="21" borderId="16" xfId="0" applyFont="1" applyFill="1" applyBorder="1" applyAlignment="1">
      <alignment horizontal="center"/>
    </xf>
    <xf numFmtId="3" fontId="7" fillId="0" borderId="22" xfId="0" applyNumberFormat="1" applyFont="1" applyBorder="1" applyAlignment="1">
      <alignment/>
    </xf>
    <xf numFmtId="167" fontId="7" fillId="0" borderId="22" xfId="0" applyNumberFormat="1" applyFont="1" applyBorder="1" applyAlignment="1">
      <alignment/>
    </xf>
    <xf numFmtId="3" fontId="0" fillId="0" borderId="0" xfId="50" applyNumberFormat="1" applyFont="1" applyFill="1" applyBorder="1" applyAlignment="1">
      <alignment/>
    </xf>
    <xf numFmtId="3" fontId="8" fillId="0" borderId="17" xfId="50" applyNumberFormat="1" applyFont="1" applyFill="1" applyBorder="1" applyAlignment="1">
      <alignment/>
    </xf>
    <xf numFmtId="0" fontId="9" fillId="0" borderId="15" xfId="0" applyFont="1" applyBorder="1" applyAlignment="1">
      <alignment/>
    </xf>
    <xf numFmtId="167" fontId="7" fillId="0" borderId="23" xfId="0" applyNumberFormat="1" applyFont="1" applyFill="1" applyBorder="1" applyAlignment="1">
      <alignment/>
    </xf>
    <xf numFmtId="0" fontId="7" fillId="19" borderId="24" xfId="0" applyFont="1" applyFill="1" applyBorder="1" applyAlignment="1">
      <alignment/>
    </xf>
    <xf numFmtId="3" fontId="8" fillId="0" borderId="15" xfId="5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0" fontId="8" fillId="0" borderId="15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167" fontId="17" fillId="0" borderId="0" xfId="0" applyNumberFormat="1" applyFont="1" applyBorder="1" applyAlignment="1">
      <alignment/>
    </xf>
    <xf numFmtId="167" fontId="10" fillId="0" borderId="0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3" fontId="11" fillId="0" borderId="33" xfId="0" applyNumberFormat="1" applyFont="1" applyBorder="1" applyAlignment="1">
      <alignment horizontal="right"/>
    </xf>
    <xf numFmtId="3" fontId="11" fillId="0" borderId="34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11" fillId="0" borderId="35" xfId="0" applyNumberFormat="1" applyFont="1" applyBorder="1" applyAlignment="1">
      <alignment horizontal="right"/>
    </xf>
    <xf numFmtId="0" fontId="12" fillId="0" borderId="30" xfId="0" applyFont="1" applyBorder="1" applyAlignment="1">
      <alignment/>
    </xf>
    <xf numFmtId="0" fontId="12" fillId="0" borderId="36" xfId="0" applyFont="1" applyBorder="1" applyAlignment="1">
      <alignment/>
    </xf>
    <xf numFmtId="0" fontId="6" fillId="0" borderId="12" xfId="0" applyFont="1" applyBorder="1" applyAlignment="1">
      <alignment/>
    </xf>
    <xf numFmtId="0" fontId="12" fillId="0" borderId="37" xfId="0" applyFont="1" applyBorder="1" applyAlignment="1">
      <alignment/>
    </xf>
    <xf numFmtId="3" fontId="8" fillId="0" borderId="0" xfId="50" applyNumberFormat="1" applyFont="1" applyBorder="1" applyAlignment="1">
      <alignment horizontal="right"/>
    </xf>
    <xf numFmtId="0" fontId="10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3" fontId="9" fillId="0" borderId="11" xfId="50" applyNumberFormat="1" applyFont="1" applyFill="1" applyBorder="1" applyAlignment="1">
      <alignment horizontal="right"/>
    </xf>
    <xf numFmtId="49" fontId="10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18" borderId="12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18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3" fontId="8" fillId="0" borderId="17" xfId="50" applyNumberFormat="1" applyFont="1" applyFill="1" applyBorder="1" applyAlignment="1">
      <alignment horizontal="right"/>
    </xf>
    <xf numFmtId="0" fontId="9" fillId="21" borderId="10" xfId="0" applyFont="1" applyFill="1" applyBorder="1" applyAlignment="1">
      <alignment horizontal="center"/>
    </xf>
    <xf numFmtId="0" fontId="10" fillId="0" borderId="11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49" fontId="10" fillId="0" borderId="11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NumberFormat="1" applyFont="1" applyBorder="1" applyAlignment="1">
      <alignment horizontal="center"/>
    </xf>
    <xf numFmtId="3" fontId="7" fillId="0" borderId="11" xfId="50" applyNumberFormat="1" applyFont="1" applyBorder="1" applyAlignment="1">
      <alignment horizontal="right"/>
    </xf>
    <xf numFmtId="3" fontId="8" fillId="0" borderId="38" xfId="50" applyNumberFormat="1" applyFont="1" applyFill="1" applyBorder="1" applyAlignment="1" applyProtection="1">
      <alignment/>
      <protection/>
    </xf>
    <xf numFmtId="3" fontId="16" fillId="0" borderId="0" xfId="0" applyNumberFormat="1" applyFont="1" applyAlignment="1">
      <alignment/>
    </xf>
    <xf numFmtId="3" fontId="7" fillId="7" borderId="11" xfId="50" applyNumberFormat="1" applyFont="1" applyFill="1" applyBorder="1" applyAlignment="1">
      <alignment/>
    </xf>
    <xf numFmtId="0" fontId="4" fillId="7" borderId="11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3" fontId="8" fillId="0" borderId="19" xfId="50" applyNumberFormat="1" applyFont="1" applyBorder="1" applyAlignment="1">
      <alignment/>
    </xf>
    <xf numFmtId="167" fontId="7" fillId="0" borderId="39" xfId="0" applyNumberFormat="1" applyFont="1" applyBorder="1" applyAlignment="1">
      <alignment/>
    </xf>
    <xf numFmtId="0" fontId="9" fillId="0" borderId="17" xfId="0" applyFont="1" applyBorder="1" applyAlignment="1">
      <alignment/>
    </xf>
    <xf numFmtId="3" fontId="7" fillId="0" borderId="11" xfId="50" applyNumberFormat="1" applyFont="1" applyFill="1" applyBorder="1" applyAlignment="1" applyProtection="1">
      <alignment/>
      <protection/>
    </xf>
    <xf numFmtId="167" fontId="7" fillId="7" borderId="10" xfId="50" applyNumberFormat="1" applyFont="1" applyFill="1" applyBorder="1" applyAlignment="1">
      <alignment/>
    </xf>
    <xf numFmtId="3" fontId="7" fillId="7" borderId="12" xfId="50" applyNumberFormat="1" applyFont="1" applyFill="1" applyBorder="1" applyAlignment="1">
      <alignment/>
    </xf>
    <xf numFmtId="3" fontId="7" fillId="7" borderId="10" xfId="50" applyNumberFormat="1" applyFont="1" applyFill="1" applyBorder="1" applyAlignment="1">
      <alignment/>
    </xf>
    <xf numFmtId="167" fontId="7" fillId="7" borderId="40" xfId="0" applyNumberFormat="1" applyFont="1" applyFill="1" applyBorder="1" applyAlignment="1">
      <alignment/>
    </xf>
    <xf numFmtId="3" fontId="7" fillId="7" borderId="16" xfId="0" applyNumberFormat="1" applyFont="1" applyFill="1" applyBorder="1" applyAlignment="1">
      <alignment/>
    </xf>
    <xf numFmtId="167" fontId="7" fillId="19" borderId="10" xfId="0" applyNumberFormat="1" applyFont="1" applyFill="1" applyBorder="1" applyAlignment="1">
      <alignment/>
    </xf>
    <xf numFmtId="3" fontId="7" fillId="19" borderId="16" xfId="50" applyNumberFormat="1" applyFont="1" applyFill="1" applyBorder="1" applyAlignment="1">
      <alignment/>
    </xf>
    <xf numFmtId="0" fontId="8" fillId="19" borderId="12" xfId="0" applyFont="1" applyFill="1" applyBorder="1" applyAlignment="1">
      <alignment/>
    </xf>
    <xf numFmtId="167" fontId="8" fillId="19" borderId="10" xfId="0" applyNumberFormat="1" applyFont="1" applyFill="1" applyBorder="1" applyAlignment="1">
      <alignment/>
    </xf>
    <xf numFmtId="0" fontId="7" fillId="7" borderId="12" xfId="0" applyFont="1" applyFill="1" applyBorder="1" applyAlignment="1">
      <alignment/>
    </xf>
    <xf numFmtId="3" fontId="7" fillId="19" borderId="10" xfId="50" applyNumberFormat="1" applyFont="1" applyFill="1" applyBorder="1" applyAlignment="1">
      <alignment horizontal="right"/>
    </xf>
    <xf numFmtId="3" fontId="7" fillId="19" borderId="10" xfId="0" applyNumberFormat="1" applyFont="1" applyFill="1" applyBorder="1" applyAlignment="1">
      <alignment/>
    </xf>
    <xf numFmtId="167" fontId="8" fillId="18" borderId="13" xfId="0" applyNumberFormat="1" applyFont="1" applyFill="1" applyBorder="1" applyAlignment="1">
      <alignment/>
    </xf>
    <xf numFmtId="3" fontId="7" fillId="20" borderId="13" xfId="0" applyNumberFormat="1" applyFont="1" applyFill="1" applyBorder="1" applyAlignment="1">
      <alignment horizontal="right"/>
    </xf>
    <xf numFmtId="167" fontId="7" fillId="0" borderId="0" xfId="0" applyNumberFormat="1" applyFont="1" applyAlignment="1">
      <alignment/>
    </xf>
    <xf numFmtId="0" fontId="4" fillId="22" borderId="24" xfId="0" applyFont="1" applyFill="1" applyBorder="1" applyAlignment="1">
      <alignment/>
    </xf>
    <xf numFmtId="3" fontId="7" fillId="22" borderId="26" xfId="50" applyNumberFormat="1" applyFont="1" applyFill="1" applyBorder="1" applyAlignment="1">
      <alignment/>
    </xf>
    <xf numFmtId="167" fontId="7" fillId="22" borderId="26" xfId="0" applyNumberFormat="1" applyFont="1" applyFill="1" applyBorder="1" applyAlignment="1">
      <alignment/>
    </xf>
    <xf numFmtId="167" fontId="11" fillId="0" borderId="30" xfId="0" applyNumberFormat="1" applyFont="1" applyBorder="1" applyAlignment="1">
      <alignment horizontal="right"/>
    </xf>
    <xf numFmtId="167" fontId="11" fillId="0" borderId="12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3" fontId="7" fillId="7" borderId="26" xfId="0" applyNumberFormat="1" applyFont="1" applyFill="1" applyBorder="1" applyAlignment="1">
      <alignment/>
    </xf>
    <xf numFmtId="0" fontId="4" fillId="2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7" fillId="0" borderId="14" xfId="50" applyNumberFormat="1" applyFont="1" applyBorder="1" applyAlignment="1">
      <alignment/>
    </xf>
    <xf numFmtId="3" fontId="8" fillId="0" borderId="0" xfId="50" applyNumberFormat="1" applyFont="1" applyFill="1" applyBorder="1" applyAlignment="1">
      <alignment/>
    </xf>
    <xf numFmtId="3" fontId="18" fillId="0" borderId="11" xfId="0" applyNumberFormat="1" applyFont="1" applyBorder="1" applyAlignment="1">
      <alignment/>
    </xf>
    <xf numFmtId="3" fontId="0" fillId="0" borderId="0" xfId="50" applyNumberFormat="1" applyFont="1" applyAlignment="1">
      <alignment/>
    </xf>
    <xf numFmtId="3" fontId="7" fillId="7" borderId="26" xfId="50" applyNumberFormat="1" applyFont="1" applyFill="1" applyBorder="1" applyAlignment="1">
      <alignment/>
    </xf>
    <xf numFmtId="0" fontId="0" fillId="0" borderId="30" xfId="0" applyFont="1" applyBorder="1" applyAlignment="1">
      <alignment/>
    </xf>
    <xf numFmtId="167" fontId="15" fillId="0" borderId="0" xfId="0" applyNumberFormat="1" applyFont="1" applyBorder="1" applyAlignment="1">
      <alignment/>
    </xf>
    <xf numFmtId="3" fontId="10" fillId="0" borderId="0" xfId="50" applyNumberFormat="1" applyFont="1" applyBorder="1" applyAlignment="1">
      <alignment/>
    </xf>
    <xf numFmtId="3" fontId="7" fillId="0" borderId="18" xfId="50" applyNumberFormat="1" applyFont="1" applyBorder="1" applyAlignment="1">
      <alignment/>
    </xf>
    <xf numFmtId="167" fontId="7" fillId="0" borderId="11" xfId="50" applyNumberFormat="1" applyFont="1" applyFill="1" applyBorder="1" applyAlignment="1">
      <alignment/>
    </xf>
    <xf numFmtId="3" fontId="11" fillId="0" borderId="37" xfId="0" applyNumberFormat="1" applyFont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4" fillId="21" borderId="29" xfId="0" applyFont="1" applyFill="1" applyBorder="1" applyAlignment="1">
      <alignment horizontal="center"/>
    </xf>
    <xf numFmtId="167" fontId="7" fillId="0" borderId="0" xfId="50" applyNumberFormat="1" applyFont="1" applyFill="1" applyBorder="1" applyAlignment="1">
      <alignment/>
    </xf>
    <xf numFmtId="167" fontId="7" fillId="0" borderId="15" xfId="50" applyNumberFormat="1" applyFont="1" applyFill="1" applyBorder="1" applyAlignment="1">
      <alignment/>
    </xf>
    <xf numFmtId="167" fontId="7" fillId="7" borderId="26" xfId="50" applyNumberFormat="1" applyFont="1" applyFill="1" applyBorder="1" applyAlignment="1">
      <alignment/>
    </xf>
    <xf numFmtId="0" fontId="0" fillId="18" borderId="26" xfId="0" applyFill="1" applyBorder="1" applyAlignment="1">
      <alignment/>
    </xf>
    <xf numFmtId="3" fontId="7" fillId="0" borderId="18" xfId="50" applyNumberFormat="1" applyFont="1" applyFill="1" applyBorder="1" applyAlignment="1">
      <alignment/>
    </xf>
    <xf numFmtId="3" fontId="4" fillId="0" borderId="11" xfId="50" applyNumberFormat="1" applyFont="1" applyBorder="1" applyAlignment="1">
      <alignment/>
    </xf>
    <xf numFmtId="167" fontId="4" fillId="0" borderId="11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4" fillId="18" borderId="24" xfId="0" applyFont="1" applyFill="1" applyBorder="1" applyAlignment="1">
      <alignment horizontal="center"/>
    </xf>
    <xf numFmtId="0" fontId="7" fillId="7" borderId="11" xfId="0" applyFont="1" applyFill="1" applyBorder="1" applyAlignment="1">
      <alignment/>
    </xf>
    <xf numFmtId="3" fontId="15" fillId="0" borderId="0" xfId="50" applyNumberFormat="1" applyFont="1" applyFill="1" applyBorder="1" applyAlignment="1">
      <alignment horizontal="center"/>
    </xf>
    <xf numFmtId="3" fontId="15" fillId="0" borderId="0" xfId="0" applyNumberFormat="1" applyFont="1" applyAlignment="1">
      <alignment horizontal="center"/>
    </xf>
    <xf numFmtId="0" fontId="22" fillId="0" borderId="11" xfId="48" applyFont="1" applyFill="1" applyBorder="1" applyAlignment="1">
      <alignment horizontal="left" vertical="justify"/>
      <protection/>
    </xf>
    <xf numFmtId="0" fontId="7" fillId="18" borderId="13" xfId="0" applyFont="1" applyFill="1" applyBorder="1" applyAlignment="1">
      <alignment/>
    </xf>
    <xf numFmtId="0" fontId="9" fillId="21" borderId="24" xfId="0" applyFont="1" applyFill="1" applyBorder="1" applyAlignment="1">
      <alignment horizontal="center"/>
    </xf>
    <xf numFmtId="3" fontId="15" fillId="0" borderId="0" xfId="0" applyNumberFormat="1" applyFont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5" fillId="7" borderId="12" xfId="0" applyFont="1" applyFill="1" applyBorder="1" applyAlignment="1">
      <alignment wrapText="1"/>
    </xf>
    <xf numFmtId="0" fontId="5" fillId="7" borderId="30" xfId="0" applyFont="1" applyFill="1" applyBorder="1" applyAlignment="1">
      <alignment/>
    </xf>
    <xf numFmtId="0" fontId="5" fillId="7" borderId="36" xfId="0" applyFont="1" applyFill="1" applyBorder="1" applyAlignment="1">
      <alignment/>
    </xf>
    <xf numFmtId="167" fontId="11" fillId="0" borderId="33" xfId="0" applyNumberFormat="1" applyFont="1" applyBorder="1" applyAlignment="1">
      <alignment horizontal="right"/>
    </xf>
    <xf numFmtId="167" fontId="7" fillId="7" borderId="11" xfId="50" applyNumberFormat="1" applyFont="1" applyFill="1" applyBorder="1" applyAlignment="1">
      <alignment/>
    </xf>
    <xf numFmtId="167" fontId="7" fillId="0" borderId="11" xfId="50" applyNumberFormat="1" applyFont="1" applyBorder="1" applyAlignment="1">
      <alignment/>
    </xf>
    <xf numFmtId="3" fontId="10" fillId="0" borderId="11" xfId="50" applyNumberFormat="1" applyFont="1" applyBorder="1" applyAlignment="1">
      <alignment/>
    </xf>
    <xf numFmtId="0" fontId="0" fillId="0" borderId="17" xfId="0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18" borderId="26" xfId="0" applyFont="1" applyFill="1" applyBorder="1" applyAlignment="1">
      <alignment/>
    </xf>
    <xf numFmtId="0" fontId="4" fillId="18" borderId="29" xfId="0" applyFont="1" applyFill="1" applyBorder="1" applyAlignment="1">
      <alignment/>
    </xf>
    <xf numFmtId="167" fontId="11" fillId="0" borderId="34" xfId="0" applyNumberFormat="1" applyFont="1" applyBorder="1" applyAlignment="1">
      <alignment horizontal="right"/>
    </xf>
    <xf numFmtId="167" fontId="11" fillId="0" borderId="35" xfId="0" applyNumberFormat="1" applyFont="1" applyBorder="1" applyAlignment="1">
      <alignment horizontal="right"/>
    </xf>
    <xf numFmtId="3" fontId="7" fillId="0" borderId="0" xfId="50" applyNumberFormat="1" applyFont="1" applyBorder="1" applyAlignment="1">
      <alignment horizontal="right"/>
    </xf>
    <xf numFmtId="0" fontId="0" fillId="0" borderId="33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39" xfId="0" applyFont="1" applyFill="1" applyBorder="1" applyAlignment="1">
      <alignment horizontal="left"/>
    </xf>
    <xf numFmtId="167" fontId="12" fillId="0" borderId="39" xfId="0" applyNumberFormat="1" applyFont="1" applyFill="1" applyBorder="1" applyAlignment="1">
      <alignment horizontal="right"/>
    </xf>
    <xf numFmtId="167" fontId="12" fillId="0" borderId="21" xfId="0" applyNumberFormat="1" applyFont="1" applyBorder="1" applyAlignment="1">
      <alignment/>
    </xf>
    <xf numFmtId="167" fontId="12" fillId="0" borderId="22" xfId="0" applyNumberFormat="1" applyFont="1" applyBorder="1" applyAlignment="1">
      <alignment/>
    </xf>
    <xf numFmtId="3" fontId="12" fillId="0" borderId="33" xfId="50" applyNumberFormat="1" applyFont="1" applyFill="1" applyBorder="1" applyAlignment="1">
      <alignment horizontal="right"/>
    </xf>
    <xf numFmtId="3" fontId="12" fillId="0" borderId="43" xfId="5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67" fontId="11" fillId="0" borderId="10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/>
    </xf>
    <xf numFmtId="3" fontId="7" fillId="19" borderId="26" xfId="50" applyNumberFormat="1" applyFont="1" applyFill="1" applyBorder="1" applyAlignment="1">
      <alignment/>
    </xf>
    <xf numFmtId="3" fontId="7" fillId="19" borderId="26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20" borderId="16" xfId="0" applyFont="1" applyFill="1" applyBorder="1" applyAlignment="1">
      <alignment/>
    </xf>
    <xf numFmtId="3" fontId="5" fillId="8" borderId="10" xfId="0" applyNumberFormat="1" applyFont="1" applyFill="1" applyBorder="1" applyAlignment="1">
      <alignment/>
    </xf>
    <xf numFmtId="0" fontId="8" fillId="0" borderId="11" xfId="0" applyFont="1" applyBorder="1" applyAlignment="1">
      <alignment horizontal="center"/>
    </xf>
    <xf numFmtId="3" fontId="7" fillId="19" borderId="24" xfId="50" applyNumberFormat="1" applyFont="1" applyFill="1" applyBorder="1" applyAlignment="1">
      <alignment/>
    </xf>
    <xf numFmtId="167" fontId="9" fillId="0" borderId="0" xfId="0" applyNumberFormat="1" applyFont="1" applyFill="1" applyBorder="1" applyAlignment="1">
      <alignment/>
    </xf>
    <xf numFmtId="3" fontId="7" fillId="7" borderId="12" xfId="0" applyNumberFormat="1" applyFont="1" applyFill="1" applyBorder="1" applyAlignment="1">
      <alignment/>
    </xf>
    <xf numFmtId="167" fontId="7" fillId="0" borderId="44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6" fillId="7" borderId="4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3" fontId="15" fillId="0" borderId="0" xfId="5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0" fillId="0" borderId="14" xfId="0" applyFont="1" applyFill="1" applyBorder="1" applyAlignment="1">
      <alignment horizontal="center"/>
    </xf>
    <xf numFmtId="3" fontId="10" fillId="0" borderId="0" xfId="50" applyNumberFormat="1" applyFont="1" applyFill="1" applyBorder="1" applyAlignment="1">
      <alignment/>
    </xf>
    <xf numFmtId="3" fontId="8" fillId="0" borderId="0" xfId="50" applyNumberFormat="1" applyFont="1" applyFill="1" applyBorder="1" applyAlignment="1">
      <alignment horizontal="left"/>
    </xf>
    <xf numFmtId="3" fontId="10" fillId="0" borderId="0" xfId="0" applyNumberFormat="1" applyFont="1" applyBorder="1" applyAlignment="1">
      <alignment horizontal="left"/>
    </xf>
    <xf numFmtId="3" fontId="7" fillId="0" borderId="11" xfId="50" applyNumberFormat="1" applyFont="1" applyBorder="1" applyAlignment="1">
      <alignment/>
    </xf>
    <xf numFmtId="3" fontId="7" fillId="0" borderId="11" xfId="50" applyNumberFormat="1" applyFont="1" applyFill="1" applyBorder="1" applyAlignment="1">
      <alignment/>
    </xf>
    <xf numFmtId="3" fontId="8" fillId="0" borderId="11" xfId="50" applyNumberFormat="1" applyFont="1" applyBorder="1" applyAlignment="1">
      <alignment/>
    </xf>
    <xf numFmtId="9" fontId="0" fillId="0" borderId="0" xfId="50" applyNumberFormat="1" applyFont="1" applyFill="1" applyBorder="1" applyAlignment="1">
      <alignment/>
    </xf>
    <xf numFmtId="3" fontId="39" fillId="0" borderId="0" xfId="0" applyNumberFormat="1" applyFont="1" applyAlignment="1">
      <alignment horizontal="left"/>
    </xf>
    <xf numFmtId="3" fontId="8" fillId="0" borderId="17" xfId="50" applyNumberFormat="1" applyFont="1" applyBorder="1" applyAlignment="1">
      <alignment/>
    </xf>
    <xf numFmtId="3" fontId="7" fillId="0" borderId="17" xfId="50" applyNumberFormat="1" applyFont="1" applyBorder="1" applyAlignment="1">
      <alignment/>
    </xf>
    <xf numFmtId="10" fontId="0" fillId="0" borderId="0" xfId="50" applyNumberFormat="1" applyAlignment="1">
      <alignment/>
    </xf>
    <xf numFmtId="0" fontId="4" fillId="0" borderId="20" xfId="0" applyFont="1" applyFill="1" applyBorder="1" applyAlignment="1">
      <alignment/>
    </xf>
    <xf numFmtId="0" fontId="4" fillId="0" borderId="14" xfId="0" applyFont="1" applyBorder="1" applyAlignment="1">
      <alignment/>
    </xf>
    <xf numFmtId="167" fontId="7" fillId="0" borderId="17" xfId="5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4" fillId="0" borderId="46" xfId="0" applyFont="1" applyFill="1" applyBorder="1" applyAlignment="1">
      <alignment/>
    </xf>
    <xf numFmtId="3" fontId="7" fillId="7" borderId="25" xfId="50" applyNumberFormat="1" applyFont="1" applyFill="1" applyBorder="1" applyAlignment="1">
      <alignment/>
    </xf>
    <xf numFmtId="0" fontId="8" fillId="0" borderId="14" xfId="0" applyFont="1" applyBorder="1" applyAlignment="1">
      <alignment/>
    </xf>
    <xf numFmtId="0" fontId="7" fillId="0" borderId="11" xfId="0" applyFont="1" applyFill="1" applyBorder="1" applyAlignment="1">
      <alignment horizontal="left"/>
    </xf>
    <xf numFmtId="0" fontId="19" fillId="0" borderId="11" xfId="48" applyFont="1" applyBorder="1" applyAlignment="1">
      <alignment vertical="center"/>
      <protection/>
    </xf>
    <xf numFmtId="0" fontId="22" fillId="0" borderId="11" xfId="48" applyFont="1" applyBorder="1" applyAlignment="1">
      <alignment vertical="center"/>
      <protection/>
    </xf>
    <xf numFmtId="167" fontId="7" fillId="7" borderId="12" xfId="50" applyNumberFormat="1" applyFont="1" applyFill="1" applyBorder="1" applyAlignment="1">
      <alignment/>
    </xf>
    <xf numFmtId="167" fontId="7" fillId="7" borderId="24" xfId="0" applyNumberFormat="1" applyFont="1" applyFill="1" applyBorder="1" applyAlignment="1">
      <alignment/>
    </xf>
    <xf numFmtId="167" fontId="7" fillId="19" borderId="24" xfId="0" applyNumberFormat="1" applyFont="1" applyFill="1" applyBorder="1" applyAlignment="1">
      <alignment/>
    </xf>
    <xf numFmtId="167" fontId="7" fillId="7" borderId="24" xfId="50" applyNumberFormat="1" applyFont="1" applyFill="1" applyBorder="1" applyAlignment="1">
      <alignment/>
    </xf>
    <xf numFmtId="167" fontId="7" fillId="7" borderId="10" xfId="50" applyNumberFormat="1" applyFont="1" applyFill="1" applyBorder="1" applyAlignment="1">
      <alignment horizontal="right"/>
    </xf>
    <xf numFmtId="167" fontId="7" fillId="22" borderId="26" xfId="50" applyNumberFormat="1" applyFont="1" applyFill="1" applyBorder="1" applyAlignment="1">
      <alignment/>
    </xf>
    <xf numFmtId="0" fontId="22" fillId="0" borderId="17" xfId="48" applyFont="1" applyFill="1" applyBorder="1" applyAlignment="1">
      <alignment horizontal="left" vertical="justify"/>
      <protection/>
    </xf>
    <xf numFmtId="167" fontId="7" fillId="19" borderId="10" xfId="50" applyNumberFormat="1" applyFont="1" applyFill="1" applyBorder="1" applyAlignment="1">
      <alignment/>
    </xf>
    <xf numFmtId="3" fontId="17" fillId="0" borderId="11" xfId="0" applyNumberFormat="1" applyFont="1" applyBorder="1" applyAlignment="1">
      <alignment/>
    </xf>
    <xf numFmtId="167" fontId="8" fillId="0" borderId="11" xfId="0" applyNumberFormat="1" applyFont="1" applyBorder="1" applyAlignment="1">
      <alignment horizontal="right"/>
    </xf>
    <xf numFmtId="3" fontId="7" fillId="0" borderId="23" xfId="50" applyNumberFormat="1" applyFont="1" applyFill="1" applyBorder="1" applyAlignment="1">
      <alignment/>
    </xf>
    <xf numFmtId="0" fontId="4" fillId="19" borderId="12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3" fontId="7" fillId="0" borderId="17" xfId="50" applyNumberFormat="1" applyFont="1" applyBorder="1" applyAlignment="1">
      <alignment horizontal="right"/>
    </xf>
    <xf numFmtId="0" fontId="9" fillId="0" borderId="15" xfId="0" applyFont="1" applyFill="1" applyBorder="1" applyAlignment="1">
      <alignment/>
    </xf>
    <xf numFmtId="171" fontId="8" fillId="0" borderId="11" xfId="0" applyNumberFormat="1" applyFont="1" applyFill="1" applyBorder="1" applyAlignment="1">
      <alignment/>
    </xf>
    <xf numFmtId="0" fontId="0" fillId="0" borderId="17" xfId="0" applyFont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171" fontId="8" fillId="0" borderId="11" xfId="0" applyNumberFormat="1" applyFont="1" applyBorder="1" applyAlignment="1">
      <alignment/>
    </xf>
    <xf numFmtId="3" fontId="0" fillId="0" borderId="0" xfId="50" applyNumberFormat="1" applyFill="1" applyBorder="1" applyAlignment="1">
      <alignment/>
    </xf>
    <xf numFmtId="167" fontId="6" fillId="8" borderId="16" xfId="0" applyNumberFormat="1" applyFont="1" applyFill="1" applyBorder="1" applyAlignment="1">
      <alignment/>
    </xf>
    <xf numFmtId="167" fontId="8" fillId="0" borderId="0" xfId="50" applyNumberFormat="1" applyFont="1" applyBorder="1" applyAlignment="1">
      <alignment/>
    </xf>
    <xf numFmtId="0" fontId="17" fillId="0" borderId="15" xfId="0" applyFont="1" applyBorder="1" applyAlignment="1">
      <alignment horizontal="center"/>
    </xf>
    <xf numFmtId="167" fontId="7" fillId="20" borderId="13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7" fillId="20" borderId="4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21" borderId="10" xfId="0" applyFont="1" applyFill="1" applyBorder="1" applyAlignment="1">
      <alignment horizontal="center"/>
    </xf>
    <xf numFmtId="0" fontId="7" fillId="18" borderId="10" xfId="0" applyFont="1" applyFill="1" applyBorder="1" applyAlignment="1">
      <alignment horizontal="center"/>
    </xf>
    <xf numFmtId="0" fontId="8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0" fontId="8" fillId="0" borderId="11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18" borderId="12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18" borderId="13" xfId="0" applyFont="1" applyFill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7" borderId="27" xfId="0" applyFont="1" applyFill="1" applyBorder="1" applyAlignment="1">
      <alignment horizontal="center" vertical="center" wrapText="1"/>
    </xf>
    <xf numFmtId="3" fontId="0" fillId="0" borderId="0" xfId="5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0" borderId="11" xfId="0" applyFont="1" applyFill="1" applyBorder="1" applyAlignment="1">
      <alignment/>
    </xf>
    <xf numFmtId="3" fontId="7" fillId="0" borderId="19" xfId="50" applyNumberFormat="1" applyFont="1" applyBorder="1" applyAlignment="1">
      <alignment/>
    </xf>
    <xf numFmtId="0" fontId="8" fillId="0" borderId="11" xfId="0" applyFont="1" applyBorder="1" applyAlignment="1">
      <alignment/>
    </xf>
    <xf numFmtId="167" fontId="7" fillId="7" borderId="25" xfId="50" applyNumberFormat="1" applyFont="1" applyFill="1" applyBorder="1" applyAlignment="1">
      <alignment/>
    </xf>
    <xf numFmtId="167" fontId="7" fillId="20" borderId="40" xfId="0" applyNumberFormat="1" applyFont="1" applyFill="1" applyBorder="1" applyAlignment="1">
      <alignment/>
    </xf>
    <xf numFmtId="167" fontId="7" fillId="19" borderId="26" xfId="5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3" fontId="7" fillId="0" borderId="47" xfId="50" applyNumberFormat="1" applyFont="1" applyFill="1" applyBorder="1" applyAlignment="1">
      <alignment/>
    </xf>
    <xf numFmtId="167" fontId="8" fillId="0" borderId="11" xfId="50" applyNumberFormat="1" applyFont="1" applyFill="1" applyBorder="1" applyAlignment="1">
      <alignment/>
    </xf>
    <xf numFmtId="0" fontId="4" fillId="20" borderId="15" xfId="0" applyFont="1" applyFill="1" applyBorder="1" applyAlignment="1">
      <alignment/>
    </xf>
    <xf numFmtId="3" fontId="7" fillId="20" borderId="15" xfId="50" applyNumberFormat="1" applyFont="1" applyFill="1" applyBorder="1" applyAlignment="1">
      <alignment/>
    </xf>
    <xf numFmtId="167" fontId="7" fillId="20" borderId="15" xfId="5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4" fillId="7" borderId="12" xfId="0" applyFont="1" applyFill="1" applyBorder="1" applyAlignment="1">
      <alignment/>
    </xf>
    <xf numFmtId="3" fontId="4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167" fontId="8" fillId="0" borderId="15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left"/>
    </xf>
    <xf numFmtId="0" fontId="4" fillId="0" borderId="14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4" fillId="0" borderId="19" xfId="0" applyFont="1" applyFill="1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9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67" fontId="7" fillId="0" borderId="14" xfId="0" applyNumberFormat="1" applyFont="1" applyBorder="1" applyAlignment="1">
      <alignment/>
    </xf>
    <xf numFmtId="167" fontId="7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3" fontId="21" fillId="0" borderId="11" xfId="47" applyNumberFormat="1" applyBorder="1">
      <alignment/>
      <protection/>
    </xf>
    <xf numFmtId="0" fontId="7" fillId="0" borderId="15" xfId="0" applyFont="1" applyBorder="1" applyAlignment="1">
      <alignment wrapText="1"/>
    </xf>
    <xf numFmtId="0" fontId="7" fillId="0" borderId="11" xfId="0" applyFont="1" applyFill="1" applyBorder="1" applyAlignment="1">
      <alignment wrapText="1" shrinkToFit="1"/>
    </xf>
    <xf numFmtId="3" fontId="8" fillId="0" borderId="0" xfId="0" applyNumberFormat="1" applyFont="1" applyBorder="1" applyAlignment="1">
      <alignment wrapText="1" shrinkToFit="1"/>
    </xf>
    <xf numFmtId="0" fontId="7" fillId="0" borderId="15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3" fontId="15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right"/>
    </xf>
    <xf numFmtId="167" fontId="7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0" xfId="50" applyNumberFormat="1" applyFont="1" applyFill="1" applyBorder="1" applyAlignment="1">
      <alignment horizontal="right"/>
    </xf>
    <xf numFmtId="3" fontId="8" fillId="0" borderId="14" xfId="0" applyNumberFormat="1" applyFont="1" applyBorder="1" applyAlignment="1">
      <alignment/>
    </xf>
    <xf numFmtId="167" fontId="8" fillId="0" borderId="21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7" fillId="0" borderId="15" xfId="50" applyNumberFormat="1" applyFont="1" applyFill="1" applyBorder="1" applyAlignment="1" applyProtection="1">
      <alignment/>
      <protection/>
    </xf>
    <xf numFmtId="3" fontId="7" fillId="19" borderId="12" xfId="50" applyNumberFormat="1" applyFont="1" applyFill="1" applyBorder="1" applyAlignment="1">
      <alignment/>
    </xf>
    <xf numFmtId="171" fontId="7" fillId="19" borderId="29" xfId="5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3" fontId="7" fillId="0" borderId="21" xfId="50" applyNumberFormat="1" applyFont="1" applyFill="1" applyBorder="1" applyAlignment="1">
      <alignment/>
    </xf>
    <xf numFmtId="167" fontId="7" fillId="0" borderId="21" xfId="0" applyNumberFormat="1" applyFont="1" applyBorder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7" fillId="0" borderId="21" xfId="50" applyNumberFormat="1" applyFont="1" applyBorder="1" applyAlignment="1">
      <alignment/>
    </xf>
    <xf numFmtId="0" fontId="10" fillId="0" borderId="20" xfId="0" applyFont="1" applyFill="1" applyBorder="1" applyAlignment="1">
      <alignment/>
    </xf>
    <xf numFmtId="167" fontId="8" fillId="0" borderId="23" xfId="0" applyNumberFormat="1" applyFont="1" applyBorder="1" applyAlignment="1">
      <alignment/>
    </xf>
    <xf numFmtId="167" fontId="7" fillId="0" borderId="21" xfId="50" applyNumberFormat="1" applyFont="1" applyFill="1" applyBorder="1" applyAlignment="1">
      <alignment/>
    </xf>
    <xf numFmtId="167" fontId="7" fillId="0" borderId="21" xfId="0" applyNumberFormat="1" applyFont="1" applyFill="1" applyBorder="1" applyAlignment="1">
      <alignment/>
    </xf>
    <xf numFmtId="0" fontId="4" fillId="0" borderId="44" xfId="0" applyFont="1" applyBorder="1" applyAlignment="1">
      <alignment/>
    </xf>
    <xf numFmtId="3" fontId="7" fillId="0" borderId="44" xfId="50" applyNumberFormat="1" applyFont="1" applyBorder="1" applyAlignment="1">
      <alignment/>
    </xf>
    <xf numFmtId="167" fontId="7" fillId="0" borderId="44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167" fontId="8" fillId="0" borderId="22" xfId="0" applyNumberFormat="1" applyFont="1" applyBorder="1" applyAlignment="1">
      <alignment/>
    </xf>
    <xf numFmtId="3" fontId="18" fillId="0" borderId="39" xfId="0" applyNumberFormat="1" applyFont="1" applyBorder="1" applyAlignment="1">
      <alignment/>
    </xf>
    <xf numFmtId="167" fontId="8" fillId="0" borderId="39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4" fillId="18" borderId="48" xfId="0" applyFont="1" applyFill="1" applyBorder="1" applyAlignment="1">
      <alignment horizontal="center"/>
    </xf>
    <xf numFmtId="0" fontId="4" fillId="18" borderId="49" xfId="0" applyFont="1" applyFill="1" applyBorder="1" applyAlignment="1">
      <alignment horizontal="center"/>
    </xf>
    <xf numFmtId="0" fontId="9" fillId="18" borderId="49" xfId="0" applyFont="1" applyFill="1" applyBorder="1" applyAlignment="1">
      <alignment horizontal="center"/>
    </xf>
    <xf numFmtId="0" fontId="4" fillId="18" borderId="50" xfId="0" applyFont="1" applyFill="1" applyBorder="1" applyAlignment="1">
      <alignment/>
    </xf>
    <xf numFmtId="3" fontId="7" fillId="7" borderId="25" xfId="0" applyNumberFormat="1" applyFont="1" applyFill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0" fillId="0" borderId="17" xfId="0" applyNumberFormat="1" applyBorder="1" applyAlignment="1">
      <alignment horizontal="center"/>
    </xf>
    <xf numFmtId="0" fontId="8" fillId="0" borderId="17" xfId="0" applyNumberFormat="1" applyFont="1" applyBorder="1" applyAlignment="1">
      <alignment/>
    </xf>
    <xf numFmtId="0" fontId="10" fillId="0" borderId="17" xfId="0" applyNumberFormat="1" applyFont="1" applyBorder="1" applyAlignment="1">
      <alignment/>
    </xf>
    <xf numFmtId="49" fontId="10" fillId="0" borderId="17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7" fillId="0" borderId="23" xfId="50" applyNumberFormat="1" applyFont="1" applyBorder="1" applyAlignment="1">
      <alignment/>
    </xf>
    <xf numFmtId="167" fontId="7" fillId="0" borderId="23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167" fontId="8" fillId="0" borderId="21" xfId="0" applyNumberFormat="1" applyFont="1" applyBorder="1" applyAlignment="1">
      <alignment/>
    </xf>
    <xf numFmtId="3" fontId="8" fillId="0" borderId="47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9" fillId="0" borderId="20" xfId="0" applyFont="1" applyBorder="1" applyAlignment="1">
      <alignment/>
    </xf>
    <xf numFmtId="167" fontId="10" fillId="0" borderId="0" xfId="50" applyNumberFormat="1" applyFont="1" applyBorder="1" applyAlignment="1">
      <alignment/>
    </xf>
    <xf numFmtId="3" fontId="8" fillId="0" borderId="21" xfId="50" applyNumberFormat="1" applyFont="1" applyBorder="1" applyAlignment="1">
      <alignment/>
    </xf>
    <xf numFmtId="167" fontId="8" fillId="0" borderId="21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 horizontal="right"/>
    </xf>
    <xf numFmtId="167" fontId="7" fillId="0" borderId="15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67" fontId="7" fillId="0" borderId="17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167" fontId="8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3" fontId="8" fillId="0" borderId="17" xfId="0" applyNumberFormat="1" applyFont="1" applyBorder="1" applyAlignment="1">
      <alignment horizontal="right"/>
    </xf>
    <xf numFmtId="167" fontId="8" fillId="0" borderId="17" xfId="0" applyNumberFormat="1" applyFont="1" applyBorder="1" applyAlignment="1">
      <alignment horizontal="right"/>
    </xf>
    <xf numFmtId="3" fontId="7" fillId="0" borderId="22" xfId="50" applyNumberFormat="1" applyFont="1" applyBorder="1" applyAlignment="1">
      <alignment/>
    </xf>
    <xf numFmtId="3" fontId="7" fillId="0" borderId="39" xfId="50" applyNumberFormat="1" applyFont="1" applyBorder="1" applyAlignment="1">
      <alignment/>
    </xf>
    <xf numFmtId="3" fontId="7" fillId="0" borderId="23" xfId="50" applyNumberFormat="1" applyFont="1" applyFill="1" applyBorder="1" applyAlignment="1">
      <alignment horizontal="right"/>
    </xf>
    <xf numFmtId="3" fontId="7" fillId="7" borderId="28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7" fillId="0" borderId="11" xfId="0" applyFont="1" applyBorder="1" applyAlignment="1">
      <alignment/>
    </xf>
    <xf numFmtId="0" fontId="22" fillId="0" borderId="11" xfId="0" applyFont="1" applyBorder="1" applyAlignment="1">
      <alignment/>
    </xf>
    <xf numFmtId="3" fontId="7" fillId="0" borderId="39" xfId="50" applyNumberFormat="1" applyFont="1" applyFill="1" applyBorder="1" applyAlignment="1">
      <alignment/>
    </xf>
    <xf numFmtId="3" fontId="5" fillId="8" borderId="10" xfId="5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0" fontId="7" fillId="0" borderId="51" xfId="0" applyFont="1" applyFill="1" applyBorder="1" applyAlignment="1">
      <alignment/>
    </xf>
    <xf numFmtId="3" fontId="7" fillId="0" borderId="51" xfId="50" applyNumberFormat="1" applyFont="1" applyBorder="1" applyAlignment="1">
      <alignment/>
    </xf>
    <xf numFmtId="0" fontId="9" fillId="0" borderId="21" xfId="0" applyFont="1" applyBorder="1" applyAlignment="1">
      <alignment horizontal="center"/>
    </xf>
    <xf numFmtId="3" fontId="7" fillId="0" borderId="14" xfId="0" applyNumberFormat="1" applyFont="1" applyBorder="1" applyAlignment="1">
      <alignment/>
    </xf>
    <xf numFmtId="167" fontId="10" fillId="0" borderId="21" xfId="0" applyNumberFormat="1" applyFont="1" applyBorder="1" applyAlignment="1">
      <alignment/>
    </xf>
    <xf numFmtId="167" fontId="7" fillId="0" borderId="52" xfId="0" applyNumberFormat="1" applyFont="1" applyFill="1" applyBorder="1" applyAlignment="1">
      <alignment/>
    </xf>
    <xf numFmtId="0" fontId="8" fillId="0" borderId="39" xfId="0" applyFont="1" applyBorder="1" applyAlignment="1">
      <alignment/>
    </xf>
    <xf numFmtId="0" fontId="0" fillId="0" borderId="21" xfId="0" applyBorder="1" applyAlignment="1">
      <alignment horizontal="center"/>
    </xf>
    <xf numFmtId="0" fontId="10" fillId="0" borderId="21" xfId="0" applyFont="1" applyBorder="1" applyAlignment="1">
      <alignment/>
    </xf>
    <xf numFmtId="0" fontId="7" fillId="0" borderId="21" xfId="0" applyFont="1" applyFill="1" applyBorder="1" applyAlignment="1">
      <alignment/>
    </xf>
    <xf numFmtId="0" fontId="8" fillId="0" borderId="21" xfId="0" applyFont="1" applyBorder="1" applyAlignment="1">
      <alignment/>
    </xf>
    <xf numFmtId="167" fontId="7" fillId="0" borderId="14" xfId="0" applyNumberFormat="1" applyFont="1" applyFill="1" applyBorder="1" applyAlignment="1">
      <alignment/>
    </xf>
    <xf numFmtId="0" fontId="10" fillId="0" borderId="18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8" fillId="0" borderId="22" xfId="0" applyNumberFormat="1" applyFont="1" applyFill="1" applyBorder="1" applyAlignment="1">
      <alignment/>
    </xf>
    <xf numFmtId="167" fontId="8" fillId="0" borderId="22" xfId="0" applyNumberFormat="1" applyFont="1" applyFill="1" applyBorder="1" applyAlignment="1">
      <alignment/>
    </xf>
    <xf numFmtId="3" fontId="8" fillId="0" borderId="39" xfId="0" applyNumberFormat="1" applyFont="1" applyFill="1" applyBorder="1" applyAlignment="1">
      <alignment/>
    </xf>
    <xf numFmtId="167" fontId="8" fillId="0" borderId="39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167" fontId="8" fillId="0" borderId="23" xfId="0" applyNumberFormat="1" applyFont="1" applyFill="1" applyBorder="1" applyAlignment="1">
      <alignment/>
    </xf>
    <xf numFmtId="0" fontId="10" fillId="0" borderId="3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7" fillId="0" borderId="23" xfId="0" applyFont="1" applyFill="1" applyBorder="1" applyAlignment="1">
      <alignment/>
    </xf>
    <xf numFmtId="3" fontId="8" fillId="0" borderId="22" xfId="50" applyNumberFormat="1" applyFont="1" applyFill="1" applyBorder="1" applyAlignment="1">
      <alignment/>
    </xf>
    <xf numFmtId="167" fontId="8" fillId="0" borderId="22" xfId="50" applyNumberFormat="1" applyFont="1" applyFill="1" applyBorder="1" applyAlignment="1">
      <alignment/>
    </xf>
    <xf numFmtId="167" fontId="8" fillId="0" borderId="0" xfId="50" applyNumberFormat="1" applyFont="1" applyFill="1" applyBorder="1" applyAlignment="1">
      <alignment/>
    </xf>
    <xf numFmtId="3" fontId="8" fillId="0" borderId="39" xfId="50" applyNumberFormat="1" applyFont="1" applyFill="1" applyBorder="1" applyAlignment="1">
      <alignment/>
    </xf>
    <xf numFmtId="167" fontId="8" fillId="0" borderId="39" xfId="50" applyNumberFormat="1" applyFont="1" applyFill="1" applyBorder="1" applyAlignment="1">
      <alignment/>
    </xf>
    <xf numFmtId="167" fontId="8" fillId="0" borderId="17" xfId="50" applyNumberFormat="1" applyFont="1" applyFill="1" applyBorder="1" applyAlignment="1">
      <alignment/>
    </xf>
    <xf numFmtId="3" fontId="8" fillId="0" borderId="20" xfId="50" applyNumberFormat="1" applyFont="1" applyBorder="1" applyAlignment="1">
      <alignment/>
    </xf>
    <xf numFmtId="3" fontId="8" fillId="0" borderId="52" xfId="50" applyNumberFormat="1" applyFont="1" applyBorder="1" applyAlignment="1">
      <alignment/>
    </xf>
    <xf numFmtId="167" fontId="9" fillId="7" borderId="40" xfId="50" applyNumberFormat="1" applyFont="1" applyFill="1" applyBorder="1" applyAlignment="1">
      <alignment/>
    </xf>
    <xf numFmtId="3" fontId="7" fillId="20" borderId="16" xfId="0" applyNumberFormat="1" applyFont="1" applyFill="1" applyBorder="1" applyAlignment="1">
      <alignment horizontal="right"/>
    </xf>
    <xf numFmtId="167" fontId="9" fillId="20" borderId="26" xfId="0" applyNumberFormat="1" applyFont="1" applyFill="1" applyBorder="1" applyAlignment="1">
      <alignment horizontal="right"/>
    </xf>
    <xf numFmtId="3" fontId="7" fillId="0" borderId="22" xfId="50" applyNumberFormat="1" applyFont="1" applyFill="1" applyBorder="1" applyAlignment="1">
      <alignment/>
    </xf>
    <xf numFmtId="176" fontId="8" fillId="0" borderId="11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8" fillId="0" borderId="21" xfId="0" applyNumberFormat="1" applyFont="1" applyBorder="1" applyAlignment="1">
      <alignment/>
    </xf>
    <xf numFmtId="167" fontId="7" fillId="0" borderId="15" xfId="0" applyNumberFormat="1" applyFont="1" applyBorder="1" applyAlignment="1">
      <alignment/>
    </xf>
    <xf numFmtId="3" fontId="7" fillId="0" borderId="47" xfId="50" applyNumberFormat="1" applyFont="1" applyBorder="1" applyAlignment="1">
      <alignment/>
    </xf>
    <xf numFmtId="3" fontId="8" fillId="0" borderId="14" xfId="50" applyNumberFormat="1" applyFont="1" applyBorder="1" applyAlignment="1">
      <alignment/>
    </xf>
    <xf numFmtId="0" fontId="0" fillId="0" borderId="15" xfId="0" applyFont="1" applyBorder="1" applyAlignment="1">
      <alignment/>
    </xf>
    <xf numFmtId="167" fontId="7" fillId="7" borderId="31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1" fontId="7" fillId="0" borderId="11" xfId="0" applyNumberFormat="1" applyFont="1" applyBorder="1" applyAlignment="1">
      <alignment/>
    </xf>
    <xf numFmtId="1" fontId="0" fillId="0" borderId="0" xfId="0" applyNumberFormat="1" applyAlignment="1">
      <alignment/>
    </xf>
    <xf numFmtId="1" fontId="8" fillId="0" borderId="0" xfId="50" applyNumberFormat="1" applyFont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39" xfId="50" applyNumberFormat="1" applyFont="1" applyBorder="1" applyAlignment="1">
      <alignment horizontal="right"/>
    </xf>
    <xf numFmtId="3" fontId="0" fillId="0" borderId="11" xfId="0" applyNumberFormat="1" applyBorder="1" applyAlignment="1">
      <alignment/>
    </xf>
    <xf numFmtId="3" fontId="8" fillId="0" borderId="47" xfId="50" applyNumberFormat="1" applyFont="1" applyBorder="1" applyAlignment="1">
      <alignment/>
    </xf>
    <xf numFmtId="3" fontId="8" fillId="0" borderId="44" xfId="50" applyNumberFormat="1" applyFont="1" applyBorder="1" applyAlignment="1">
      <alignment/>
    </xf>
    <xf numFmtId="3" fontId="8" fillId="0" borderId="53" xfId="50" applyNumberFormat="1" applyFont="1" applyBorder="1" applyAlignment="1">
      <alignment/>
    </xf>
    <xf numFmtId="3" fontId="8" fillId="0" borderId="0" xfId="50" applyNumberFormat="1" applyFont="1" applyFill="1" applyAlignment="1">
      <alignment/>
    </xf>
    <xf numFmtId="3" fontId="7" fillId="0" borderId="23" xfId="0" applyNumberFormat="1" applyFont="1" applyBorder="1" applyAlignment="1">
      <alignment/>
    </xf>
    <xf numFmtId="3" fontId="7" fillId="0" borderId="15" xfId="50" applyNumberFormat="1" applyFont="1" applyBorder="1" applyAlignment="1">
      <alignment/>
    </xf>
    <xf numFmtId="3" fontId="7" fillId="0" borderId="11" xfId="50" applyNumberFormat="1" applyFont="1" applyBorder="1" applyAlignment="1">
      <alignment/>
    </xf>
    <xf numFmtId="3" fontId="7" fillId="0" borderId="15" xfId="50" applyNumberFormat="1" applyFont="1" applyBorder="1" applyAlignment="1">
      <alignment/>
    </xf>
    <xf numFmtId="3" fontId="8" fillId="0" borderId="15" xfId="50" applyNumberFormat="1" applyFont="1" applyBorder="1" applyAlignment="1">
      <alignment/>
    </xf>
    <xf numFmtId="3" fontId="8" fillId="0" borderId="21" xfId="50" applyNumberFormat="1" applyFont="1" applyBorder="1" applyAlignment="1">
      <alignment/>
    </xf>
    <xf numFmtId="3" fontId="7" fillId="7" borderId="29" xfId="0" applyNumberFormat="1" applyFont="1" applyFill="1" applyBorder="1" applyAlignment="1">
      <alignment/>
    </xf>
    <xf numFmtId="3" fontId="7" fillId="0" borderId="15" xfId="50" applyNumberFormat="1" applyFont="1" applyBorder="1" applyAlignment="1">
      <alignment horizontal="right"/>
    </xf>
    <xf numFmtId="3" fontId="8" fillId="0" borderId="21" xfId="50" applyNumberFormat="1" applyFont="1" applyBorder="1" applyAlignment="1">
      <alignment horizontal="right"/>
    </xf>
    <xf numFmtId="3" fontId="7" fillId="0" borderId="18" xfId="50" applyNumberFormat="1" applyFont="1" applyBorder="1" applyAlignment="1">
      <alignment horizontal="right"/>
    </xf>
    <xf numFmtId="3" fontId="9" fillId="7" borderId="10" xfId="50" applyNumberFormat="1" applyFont="1" applyFill="1" applyBorder="1" applyAlignment="1">
      <alignment/>
    </xf>
    <xf numFmtId="3" fontId="7" fillId="7" borderId="13" xfId="50" applyNumberFormat="1" applyFont="1" applyFill="1" applyBorder="1" applyAlignment="1">
      <alignment/>
    </xf>
    <xf numFmtId="3" fontId="9" fillId="0" borderId="15" xfId="0" applyNumberFormat="1" applyFont="1" applyBorder="1" applyAlignment="1">
      <alignment/>
    </xf>
    <xf numFmtId="3" fontId="7" fillId="0" borderId="38" xfId="50" applyNumberFormat="1" applyFont="1" applyFill="1" applyBorder="1" applyAlignment="1" applyProtection="1">
      <alignment/>
      <protection/>
    </xf>
    <xf numFmtId="3" fontId="9" fillId="19" borderId="10" xfId="50" applyNumberFormat="1" applyFont="1" applyFill="1" applyBorder="1" applyAlignment="1">
      <alignment/>
    </xf>
    <xf numFmtId="3" fontId="7" fillId="19" borderId="29" xfId="50" applyNumberFormat="1" applyFont="1" applyFill="1" applyBorder="1" applyAlignment="1">
      <alignment/>
    </xf>
    <xf numFmtId="3" fontId="7" fillId="0" borderId="54" xfId="50" applyNumberFormat="1" applyFont="1" applyFill="1" applyBorder="1" applyAlignment="1">
      <alignment/>
    </xf>
    <xf numFmtId="3" fontId="9" fillId="7" borderId="10" xfId="0" applyNumberFormat="1" applyFont="1" applyFill="1" applyBorder="1" applyAlignment="1">
      <alignment/>
    </xf>
    <xf numFmtId="3" fontId="7" fillId="0" borderId="46" xfId="50" applyNumberFormat="1" applyFont="1" applyFill="1" applyBorder="1" applyAlignment="1">
      <alignment/>
    </xf>
    <xf numFmtId="3" fontId="7" fillId="7" borderId="55" xfId="0" applyNumberFormat="1" applyFont="1" applyFill="1" applyBorder="1" applyAlignment="1">
      <alignment/>
    </xf>
    <xf numFmtId="3" fontId="9" fillId="7" borderId="29" xfId="50" applyNumberFormat="1" applyFont="1" applyFill="1" applyBorder="1" applyAlignment="1">
      <alignment/>
    </xf>
    <xf numFmtId="3" fontId="9" fillId="20" borderId="29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7" fillId="22" borderId="26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7" fillId="0" borderId="14" xfId="50" applyNumberFormat="1" applyFont="1" applyFill="1" applyBorder="1" applyAlignment="1">
      <alignment/>
    </xf>
    <xf numFmtId="3" fontId="15" fillId="0" borderId="0" xfId="0" applyNumberFormat="1" applyFont="1" applyBorder="1" applyAlignment="1">
      <alignment horizontal="center"/>
    </xf>
    <xf numFmtId="3" fontId="7" fillId="0" borderId="0" xfId="50" applyNumberFormat="1" applyFont="1" applyBorder="1" applyAlignment="1">
      <alignment/>
    </xf>
    <xf numFmtId="3" fontId="7" fillId="0" borderId="53" xfId="50" applyNumberFormat="1" applyFont="1" applyBorder="1" applyAlignment="1">
      <alignment/>
    </xf>
    <xf numFmtId="3" fontId="9" fillId="7" borderId="25" xfId="50" applyNumberFormat="1" applyFont="1" applyFill="1" applyBorder="1" applyAlignment="1">
      <alignment/>
    </xf>
    <xf numFmtId="3" fontId="4" fillId="0" borderId="0" xfId="50" applyNumberFormat="1" applyFont="1" applyFill="1" applyBorder="1" applyAlignment="1">
      <alignment/>
    </xf>
    <xf numFmtId="3" fontId="4" fillId="0" borderId="11" xfId="50" applyNumberFormat="1" applyFont="1" applyFill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39" xfId="50" applyNumberFormat="1" applyFont="1" applyBorder="1" applyAlignment="1">
      <alignment/>
    </xf>
    <xf numFmtId="3" fontId="8" fillId="19" borderId="16" xfId="0" applyNumberFormat="1" applyFont="1" applyFill="1" applyBorder="1" applyAlignment="1">
      <alignment/>
    </xf>
    <xf numFmtId="3" fontId="7" fillId="18" borderId="13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52" xfId="50" applyNumberFormat="1" applyFont="1" applyFill="1" applyBorder="1" applyAlignment="1">
      <alignment/>
    </xf>
    <xf numFmtId="167" fontId="7" fillId="20" borderId="10" xfId="0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10" fillId="0" borderId="18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0" fillId="0" borderId="39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7" fillId="20" borderId="40" xfId="0" applyNumberFormat="1" applyFont="1" applyFill="1" applyBorder="1" applyAlignment="1">
      <alignment/>
    </xf>
    <xf numFmtId="167" fontId="7" fillId="0" borderId="51" xfId="0" applyNumberFormat="1" applyFont="1" applyBorder="1" applyAlignment="1">
      <alignment/>
    </xf>
    <xf numFmtId="3" fontId="9" fillId="7" borderId="29" xfId="0" applyNumberFormat="1" applyFont="1" applyFill="1" applyBorder="1" applyAlignment="1">
      <alignment/>
    </xf>
    <xf numFmtId="3" fontId="9" fillId="19" borderId="29" xfId="0" applyNumberFormat="1" applyFont="1" applyFill="1" applyBorder="1" applyAlignment="1">
      <alignment/>
    </xf>
    <xf numFmtId="3" fontId="7" fillId="19" borderId="29" xfId="0" applyNumberFormat="1" applyFont="1" applyFill="1" applyBorder="1" applyAlignment="1">
      <alignment/>
    </xf>
    <xf numFmtId="3" fontId="4" fillId="18" borderId="27" xfId="0" applyNumberFormat="1" applyFont="1" applyFill="1" applyBorder="1" applyAlignment="1">
      <alignment horizontal="center"/>
    </xf>
    <xf numFmtId="0" fontId="4" fillId="18" borderId="28" xfId="0" applyNumberFormat="1" applyFont="1" applyFill="1" applyBorder="1" applyAlignment="1">
      <alignment horizontal="center"/>
    </xf>
    <xf numFmtId="0" fontId="6" fillId="22" borderId="27" xfId="0" applyFont="1" applyFill="1" applyBorder="1" applyAlignment="1">
      <alignment horizontal="center" vertical="center" wrapText="1"/>
    </xf>
    <xf numFmtId="3" fontId="11" fillId="22" borderId="33" xfId="50" applyNumberFormat="1" applyFont="1" applyFill="1" applyBorder="1" applyAlignment="1">
      <alignment horizontal="right"/>
    </xf>
    <xf numFmtId="3" fontId="11" fillId="22" borderId="35" xfId="50" applyNumberFormat="1" applyFont="1" applyFill="1" applyBorder="1" applyAlignment="1">
      <alignment horizontal="right"/>
    </xf>
    <xf numFmtId="3" fontId="11" fillId="22" borderId="10" xfId="50" applyNumberFormat="1" applyFont="1" applyFill="1" applyBorder="1" applyAlignment="1">
      <alignment horizontal="right"/>
    </xf>
    <xf numFmtId="3" fontId="11" fillId="22" borderId="34" xfId="50" applyNumberFormat="1" applyFont="1" applyFill="1" applyBorder="1" applyAlignment="1">
      <alignment horizontal="right"/>
    </xf>
    <xf numFmtId="3" fontId="44" fillId="20" borderId="12" xfId="0" applyNumberFormat="1" applyFont="1" applyFill="1" applyBorder="1" applyAlignment="1">
      <alignment horizontal="center"/>
    </xf>
    <xf numFmtId="3" fontId="44" fillId="2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ěžný" xfId="47"/>
    <cellStyle name="normální_investice - priority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30.75390625" style="0" customWidth="1"/>
    <col min="2" max="2" width="11.375" style="0" bestFit="1" customWidth="1"/>
    <col min="3" max="3" width="12.375" style="0" bestFit="1" customWidth="1"/>
    <col min="4" max="4" width="13.875" style="0" customWidth="1"/>
    <col min="5" max="5" width="11.25390625" style="0" customWidth="1"/>
    <col min="6" max="6" width="6.875" style="0" customWidth="1"/>
    <col min="7" max="7" width="11.375" style="0" bestFit="1" customWidth="1"/>
    <col min="8" max="8" width="9.875" style="0" customWidth="1"/>
  </cols>
  <sheetData>
    <row r="1" spans="1:3" ht="30" customHeight="1">
      <c r="A1" s="150" t="s">
        <v>910</v>
      </c>
      <c r="B1" s="150"/>
      <c r="C1" s="150"/>
    </row>
    <row r="2" spans="1:7" ht="6" customHeight="1" thickBot="1">
      <c r="A2" s="150"/>
      <c r="B2" s="150"/>
      <c r="C2" s="150"/>
      <c r="F2" s="219"/>
      <c r="G2" s="1"/>
    </row>
    <row r="3" spans="2:7" ht="66" customHeight="1" thickBot="1">
      <c r="B3" s="406" t="s">
        <v>19</v>
      </c>
      <c r="C3" s="406" t="s">
        <v>20</v>
      </c>
      <c r="D3" s="406" t="s">
        <v>21</v>
      </c>
      <c r="E3" s="720" t="s">
        <v>951</v>
      </c>
      <c r="F3" s="405"/>
      <c r="G3" s="491" t="s">
        <v>953</v>
      </c>
    </row>
    <row r="4" spans="1:7" ht="15.75">
      <c r="A4" s="366" t="s">
        <v>605</v>
      </c>
      <c r="B4" s="222">
        <v>267377</v>
      </c>
      <c r="C4" s="222">
        <f>SUM(C9+C14)</f>
        <v>326460.29600000003</v>
      </c>
      <c r="D4" s="323">
        <f>SUM(D9+D14)</f>
        <v>280793.15</v>
      </c>
      <c r="E4" s="721">
        <f>E9+E14</f>
        <v>285622</v>
      </c>
      <c r="F4" s="258"/>
      <c r="G4" s="259">
        <f>G9+G14</f>
        <v>268755</v>
      </c>
    </row>
    <row r="5" spans="1:7" ht="16.5" thickBot="1">
      <c r="A5" s="367" t="s">
        <v>606</v>
      </c>
      <c r="B5" s="342">
        <v>271177</v>
      </c>
      <c r="C5" s="342">
        <f>SUM(C10+C15)</f>
        <v>391424.228</v>
      </c>
      <c r="D5" s="343">
        <f>SUM(D10+D15)</f>
        <v>273242.3059999999</v>
      </c>
      <c r="E5" s="722">
        <f>E10+E15</f>
        <v>274493.87</v>
      </c>
      <c r="F5" s="258"/>
      <c r="G5" s="262">
        <f>G10+G15</f>
        <v>257627</v>
      </c>
    </row>
    <row r="6" spans="1:7" ht="18.75" customHeight="1" thickBot="1">
      <c r="A6" s="365" t="s">
        <v>419</v>
      </c>
      <c r="B6" s="223">
        <f>B4-B5</f>
        <v>-3800</v>
      </c>
      <c r="C6" s="223">
        <f>C4-C5</f>
        <v>-64963.93199999997</v>
      </c>
      <c r="D6" s="324">
        <f>D4-D5</f>
        <v>7550.844000000099</v>
      </c>
      <c r="E6" s="723">
        <f>E4-E5</f>
        <v>11128.130000000005</v>
      </c>
      <c r="F6" s="258"/>
      <c r="G6" s="261">
        <f>G4-G5</f>
        <v>11128</v>
      </c>
    </row>
    <row r="7" spans="2:9" ht="15.75" thickBot="1">
      <c r="B7" s="147"/>
      <c r="C7" s="7"/>
      <c r="D7" s="92"/>
      <c r="E7" s="492"/>
      <c r="F7" s="451"/>
      <c r="G7" s="147"/>
      <c r="I7" s="7"/>
    </row>
    <row r="8" spans="1:7" ht="16.5" thickBot="1">
      <c r="A8" s="145" t="s">
        <v>607</v>
      </c>
      <c r="B8" s="147"/>
      <c r="C8" s="147"/>
      <c r="D8" s="92"/>
      <c r="E8" s="492"/>
      <c r="F8" s="451"/>
      <c r="G8" s="147"/>
    </row>
    <row r="9" spans="1:7" ht="15">
      <c r="A9" s="337" t="s">
        <v>1062</v>
      </c>
      <c r="B9" s="259">
        <v>259455</v>
      </c>
      <c r="C9" s="259">
        <f>běžný!G1251</f>
        <v>283435.346</v>
      </c>
      <c r="D9" s="368">
        <f>běžný!H1251</f>
        <v>244388.111</v>
      </c>
      <c r="E9" s="721">
        <f>běžný!I1251</f>
        <v>273597</v>
      </c>
      <c r="F9" s="53"/>
      <c r="G9" s="259">
        <v>268755</v>
      </c>
    </row>
    <row r="10" spans="1:8" ht="15.75" thickBot="1">
      <c r="A10" s="264" t="s">
        <v>608</v>
      </c>
      <c r="B10" s="260">
        <v>224621</v>
      </c>
      <c r="C10" s="260">
        <f>běžný!J1251</f>
        <v>253354.228</v>
      </c>
      <c r="D10" s="376">
        <f>běžný!K1251</f>
        <v>210601.29399999994</v>
      </c>
      <c r="E10" s="724">
        <f>běžný!L1251</f>
        <v>234765</v>
      </c>
      <c r="F10" s="364"/>
      <c r="G10" s="260">
        <v>227547</v>
      </c>
      <c r="H10" s="7"/>
    </row>
    <row r="11" spans="1:7" ht="16.5" thickBot="1">
      <c r="A11" s="265" t="s">
        <v>895</v>
      </c>
      <c r="B11" s="261">
        <f>B9-B10</f>
        <v>34834</v>
      </c>
      <c r="C11" s="261">
        <f>C9-C10</f>
        <v>30081.118000000017</v>
      </c>
      <c r="D11" s="392">
        <f>D9-D10</f>
        <v>33786.81700000007</v>
      </c>
      <c r="E11" s="723">
        <f>E9-E10</f>
        <v>38832</v>
      </c>
      <c r="F11" s="258"/>
      <c r="G11" s="261">
        <f>G9-G10</f>
        <v>41208</v>
      </c>
    </row>
    <row r="12" spans="2:7" ht="15.75" thickBot="1">
      <c r="B12" s="148"/>
      <c r="C12" s="7"/>
      <c r="D12" s="92"/>
      <c r="E12" s="492"/>
      <c r="F12" s="451"/>
      <c r="G12" s="148"/>
    </row>
    <row r="13" spans="1:7" ht="16.5" thickBot="1">
      <c r="A13" s="145" t="s">
        <v>609</v>
      </c>
      <c r="B13" s="149"/>
      <c r="C13" s="149"/>
      <c r="D13" s="92"/>
      <c r="E13" s="492"/>
      <c r="F13" s="451"/>
      <c r="G13" s="149"/>
    </row>
    <row r="14" spans="1:8" ht="15">
      <c r="A14" s="263" t="s">
        <v>420</v>
      </c>
      <c r="B14" s="259">
        <f>kapitálový!G155</f>
        <v>43024.95</v>
      </c>
      <c r="C14" s="259">
        <f>kapitálový!G155</f>
        <v>43024.95</v>
      </c>
      <c r="D14" s="368">
        <f>kapitálový!H155</f>
        <v>36405.039</v>
      </c>
      <c r="E14" s="721">
        <f>kapitálový!I155</f>
        <v>12025</v>
      </c>
      <c r="F14" s="258"/>
      <c r="G14" s="259">
        <v>0</v>
      </c>
      <c r="H14" s="92"/>
    </row>
    <row r="15" spans="1:8" ht="15.75" thickBot="1">
      <c r="A15" s="266" t="s">
        <v>610</v>
      </c>
      <c r="B15" s="262">
        <v>46556</v>
      </c>
      <c r="C15" s="262">
        <f>kapitálový!J155</f>
        <v>138070</v>
      </c>
      <c r="D15" s="377">
        <f>kapitálový!K155</f>
        <v>62641.011999999995</v>
      </c>
      <c r="E15" s="722">
        <f>kapitálový!L155</f>
        <v>39728.87</v>
      </c>
      <c r="F15" s="258"/>
      <c r="G15" s="262">
        <v>30080</v>
      </c>
      <c r="H15" s="92"/>
    </row>
    <row r="16" spans="1:7" ht="16.5" thickBot="1">
      <c r="A16" s="265" t="s">
        <v>611</v>
      </c>
      <c r="B16" s="261">
        <f>B14-B15</f>
        <v>-3531.050000000003</v>
      </c>
      <c r="C16" s="261">
        <f>C14-C15</f>
        <v>-95045.05</v>
      </c>
      <c r="D16" s="392">
        <f>D14-D15</f>
        <v>-26235.972999999998</v>
      </c>
      <c r="E16" s="723">
        <f>E14-E15</f>
        <v>-27703.870000000003</v>
      </c>
      <c r="F16" s="258"/>
      <c r="G16" s="261">
        <f>G14-G15</f>
        <v>-30080</v>
      </c>
    </row>
    <row r="17" spans="4:7" ht="22.5" customHeight="1" thickBot="1">
      <c r="D17" s="92"/>
      <c r="E17" s="139"/>
      <c r="F17" s="1"/>
      <c r="G17" s="1"/>
    </row>
    <row r="18" spans="1:7" ht="22.5" customHeight="1" thickBot="1">
      <c r="A18" s="607" t="s">
        <v>952</v>
      </c>
      <c r="B18" s="727"/>
      <c r="C18" s="728"/>
      <c r="D18" s="729"/>
      <c r="E18" s="725">
        <f>E6-G6</f>
        <v>0.1300000000046566</v>
      </c>
      <c r="F18" s="726"/>
      <c r="G18" s="1"/>
    </row>
    <row r="19" spans="1:2" ht="15.75">
      <c r="A19" s="102"/>
      <c r="B19" s="508"/>
    </row>
    <row r="20" spans="1:2" ht="15.75">
      <c r="A20" s="2"/>
      <c r="B20" s="508"/>
    </row>
    <row r="21" spans="1:2" ht="15">
      <c r="A21" s="2"/>
      <c r="B21" s="509"/>
    </row>
    <row r="22" spans="1:2" ht="15">
      <c r="A22" s="2"/>
      <c r="B22" s="509"/>
    </row>
    <row r="23" spans="1:2" ht="12.75">
      <c r="A23" s="2"/>
      <c r="B23" s="510"/>
    </row>
    <row r="24" spans="1:2" ht="12.75">
      <c r="A24" s="2"/>
      <c r="B24" s="2"/>
    </row>
    <row r="25" spans="1:2" ht="12.75">
      <c r="A25" s="2"/>
      <c r="B25" s="2"/>
    </row>
    <row r="26" spans="1:2" ht="12.75">
      <c r="A26" s="2"/>
      <c r="B26" s="2"/>
    </row>
    <row r="27" spans="1:2" ht="12.75">
      <c r="A27" s="2"/>
      <c r="B27" s="2"/>
    </row>
    <row r="41" ht="12.75">
      <c r="E41" s="92"/>
    </row>
  </sheetData>
  <sheetProtection/>
  <mergeCells count="2">
    <mergeCell ref="E18:F18"/>
    <mergeCell ref="B18:D18"/>
  </mergeCells>
  <printOptions horizontalCentered="1"/>
  <pageMargins left="0" right="0" top="0.7874015748031497" bottom="0.3937007874015748" header="0.5118110236220472" footer="0.5118110236220472"/>
  <pageSetup horizontalDpi="600" verticalDpi="600" orientation="portrait" paperSize="9" r:id="rId1"/>
  <headerFooter alignWithMargins="0">
    <oddHeader>&amp;CRozpočet 2015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243"/>
  <sheetViews>
    <sheetView zoomScalePageLayoutView="0" workbookViewId="0" topLeftCell="A976">
      <selection activeCell="F939" sqref="F939"/>
    </sheetView>
  </sheetViews>
  <sheetFormatPr defaultColWidth="9.00390625" defaultRowHeight="12.75"/>
  <cols>
    <col min="1" max="1" width="3.75390625" style="0" customWidth="1"/>
    <col min="2" max="3" width="5.00390625" style="53" bestFit="1" customWidth="1"/>
    <col min="4" max="4" width="3.375" style="161" customWidth="1"/>
    <col min="5" max="5" width="5.25390625" style="161" bestFit="1" customWidth="1"/>
    <col min="6" max="6" width="31.625" style="0" customWidth="1"/>
    <col min="7" max="7" width="7.625" style="0" customWidth="1"/>
    <col min="8" max="8" width="10.00390625" style="0" bestFit="1" customWidth="1"/>
    <col min="9" max="9" width="7.375" style="7" bestFit="1" customWidth="1"/>
    <col min="10" max="10" width="7.375" style="0" bestFit="1" customWidth="1"/>
    <col min="11" max="11" width="8.875" style="0" bestFit="1" customWidth="1"/>
    <col min="12" max="12" width="7.375" style="7" bestFit="1" customWidth="1"/>
    <col min="13" max="13" width="5.875" style="458" customWidth="1"/>
    <col min="14" max="14" width="10.125" style="0" bestFit="1" customWidth="1"/>
  </cols>
  <sheetData>
    <row r="1" spans="6:12" ht="15.75" thickBot="1">
      <c r="F1" s="83" t="s">
        <v>541</v>
      </c>
      <c r="G1" s="154" t="s">
        <v>563</v>
      </c>
      <c r="H1" s="224">
        <v>2014</v>
      </c>
      <c r="I1" s="718" t="s">
        <v>301</v>
      </c>
      <c r="J1" s="243" t="s">
        <v>564</v>
      </c>
      <c r="K1" s="224">
        <v>2014</v>
      </c>
      <c r="L1" s="718" t="s">
        <v>301</v>
      </c>
    </row>
    <row r="2" spans="1:12" ht="13.5" thickBot="1">
      <c r="A2" s="287" t="s">
        <v>432</v>
      </c>
      <c r="B2" s="461" t="s">
        <v>560</v>
      </c>
      <c r="C2" s="461" t="s">
        <v>435</v>
      </c>
      <c r="D2" s="287" t="s">
        <v>889</v>
      </c>
      <c r="E2" s="287" t="s">
        <v>519</v>
      </c>
      <c r="F2" s="88" t="s">
        <v>346</v>
      </c>
      <c r="G2" s="153" t="s">
        <v>877</v>
      </c>
      <c r="H2" s="241" t="s">
        <v>562</v>
      </c>
      <c r="I2" s="719">
        <v>2015</v>
      </c>
      <c r="J2" s="242" t="s">
        <v>877</v>
      </c>
      <c r="K2" s="241" t="s">
        <v>562</v>
      </c>
      <c r="L2" s="719">
        <v>2015</v>
      </c>
    </row>
    <row r="3" spans="1:6" ht="3" customHeight="1" thickBot="1">
      <c r="A3" s="2"/>
      <c r="B3" s="102"/>
      <c r="C3" s="102"/>
      <c r="D3" s="215"/>
      <c r="E3" s="215"/>
      <c r="F3" s="3"/>
    </row>
    <row r="4" spans="1:12" ht="13.5" thickBot="1">
      <c r="A4" s="5">
        <v>1</v>
      </c>
      <c r="B4" s="462"/>
      <c r="C4" s="462"/>
      <c r="D4" s="210"/>
      <c r="E4" s="210"/>
      <c r="F4" s="6" t="s">
        <v>347</v>
      </c>
      <c r="I4" s="657"/>
      <c r="L4" s="183"/>
    </row>
    <row r="5" spans="1:14" ht="12.75">
      <c r="A5" s="574">
        <v>1</v>
      </c>
      <c r="B5" s="575">
        <v>5011</v>
      </c>
      <c r="C5" s="575">
        <v>6171</v>
      </c>
      <c r="D5" s="576"/>
      <c r="E5" s="577"/>
      <c r="F5" s="45" t="s">
        <v>437</v>
      </c>
      <c r="G5" s="102"/>
      <c r="H5" s="102"/>
      <c r="I5" s="688"/>
      <c r="J5" s="184">
        <v>36126</v>
      </c>
      <c r="K5" s="104">
        <v>29100.428</v>
      </c>
      <c r="L5" s="184">
        <f>J5+1138</f>
        <v>37264</v>
      </c>
      <c r="N5" s="7"/>
    </row>
    <row r="6" spans="1:13" ht="12.75">
      <c r="A6" s="166">
        <v>1</v>
      </c>
      <c r="B6" s="463">
        <v>5011</v>
      </c>
      <c r="C6" s="463">
        <v>6171</v>
      </c>
      <c r="D6" s="288"/>
      <c r="E6" s="271" t="s">
        <v>757</v>
      </c>
      <c r="F6" s="494" t="s">
        <v>713</v>
      </c>
      <c r="G6" s="102"/>
      <c r="H6" s="255"/>
      <c r="I6" s="238"/>
      <c r="J6" s="184">
        <v>2362.5</v>
      </c>
      <c r="K6" s="104">
        <v>2144.337</v>
      </c>
      <c r="L6" s="184">
        <v>2363</v>
      </c>
      <c r="M6" s="459"/>
    </row>
    <row r="7" spans="1:13" ht="12.75">
      <c r="A7" s="166">
        <v>1</v>
      </c>
      <c r="B7" s="463">
        <v>5011</v>
      </c>
      <c r="C7" s="463">
        <v>6171</v>
      </c>
      <c r="D7" s="288"/>
      <c r="E7" s="271" t="s">
        <v>381</v>
      </c>
      <c r="F7" s="67" t="s">
        <v>382</v>
      </c>
      <c r="G7" s="102"/>
      <c r="H7" s="255"/>
      <c r="I7" s="238"/>
      <c r="J7" s="184">
        <v>55.93</v>
      </c>
      <c r="K7" s="104">
        <v>55.933</v>
      </c>
      <c r="L7" s="184">
        <v>0</v>
      </c>
      <c r="M7" s="459"/>
    </row>
    <row r="8" spans="1:12" ht="12.75">
      <c r="A8" s="166">
        <v>1</v>
      </c>
      <c r="B8" s="463">
        <v>5021</v>
      </c>
      <c r="C8" s="463">
        <v>6171</v>
      </c>
      <c r="D8" s="288"/>
      <c r="E8" s="271"/>
      <c r="F8" s="40" t="s">
        <v>981</v>
      </c>
      <c r="G8" s="237"/>
      <c r="H8" s="98"/>
      <c r="I8" s="54"/>
      <c r="J8" s="184">
        <v>392</v>
      </c>
      <c r="K8" s="104">
        <v>270.76</v>
      </c>
      <c r="L8" s="184">
        <v>641</v>
      </c>
    </row>
    <row r="9" spans="1:12" ht="12.75">
      <c r="A9" s="166">
        <v>1</v>
      </c>
      <c r="B9" s="463">
        <v>5031</v>
      </c>
      <c r="C9" s="463">
        <v>6171</v>
      </c>
      <c r="D9" s="288"/>
      <c r="E9" s="271"/>
      <c r="F9" s="67" t="s">
        <v>184</v>
      </c>
      <c r="G9" s="102"/>
      <c r="H9" s="238"/>
      <c r="I9" s="688"/>
      <c r="J9" s="184">
        <v>9064</v>
      </c>
      <c r="K9" s="104">
        <v>7342.518</v>
      </c>
      <c r="L9" s="184">
        <f>9316+94</f>
        <v>9410</v>
      </c>
    </row>
    <row r="10" spans="1:12" ht="12.75">
      <c r="A10" s="166">
        <v>1</v>
      </c>
      <c r="B10" s="463">
        <v>5031</v>
      </c>
      <c r="C10" s="463">
        <v>6171</v>
      </c>
      <c r="D10" s="288"/>
      <c r="E10" s="271" t="s">
        <v>757</v>
      </c>
      <c r="F10" s="67" t="s">
        <v>712</v>
      </c>
      <c r="G10" s="102"/>
      <c r="H10" s="98"/>
      <c r="I10" s="54"/>
      <c r="J10" s="184">
        <v>591</v>
      </c>
      <c r="K10" s="104">
        <v>532.073</v>
      </c>
      <c r="L10" s="184">
        <v>591</v>
      </c>
    </row>
    <row r="11" spans="1:12" ht="12.75">
      <c r="A11" s="166">
        <v>1</v>
      </c>
      <c r="B11" s="463">
        <v>5031</v>
      </c>
      <c r="C11" s="463">
        <v>6171</v>
      </c>
      <c r="D11" s="288"/>
      <c r="E11" s="271" t="s">
        <v>381</v>
      </c>
      <c r="F11" s="67" t="s">
        <v>384</v>
      </c>
      <c r="G11" s="102"/>
      <c r="H11" s="98"/>
      <c r="I11" s="54"/>
      <c r="J11" s="184">
        <v>13.98</v>
      </c>
      <c r="K11" s="104">
        <v>13.983</v>
      </c>
      <c r="L11" s="184">
        <v>0</v>
      </c>
    </row>
    <row r="12" spans="1:12" ht="12.75">
      <c r="A12" s="166">
        <v>1</v>
      </c>
      <c r="B12" s="463">
        <v>5032</v>
      </c>
      <c r="C12" s="463">
        <v>6171</v>
      </c>
      <c r="D12" s="288"/>
      <c r="E12" s="271"/>
      <c r="F12" s="67" t="s">
        <v>185</v>
      </c>
      <c r="G12" s="102"/>
      <c r="H12" s="98"/>
      <c r="I12" s="688"/>
      <c r="J12" s="184">
        <v>3263</v>
      </c>
      <c r="K12" s="104">
        <v>2625.587</v>
      </c>
      <c r="L12" s="184">
        <f>3354+34</f>
        <v>3388</v>
      </c>
    </row>
    <row r="13" spans="1:12" ht="12.75">
      <c r="A13" s="166">
        <v>1</v>
      </c>
      <c r="B13" s="463">
        <v>5032</v>
      </c>
      <c r="C13" s="463">
        <v>6171</v>
      </c>
      <c r="D13" s="288"/>
      <c r="E13" s="271" t="s">
        <v>757</v>
      </c>
      <c r="F13" s="67" t="s">
        <v>711</v>
      </c>
      <c r="G13" s="102"/>
      <c r="H13" s="98"/>
      <c r="I13" s="54"/>
      <c r="J13" s="184">
        <v>213</v>
      </c>
      <c r="K13" s="104">
        <v>191.578</v>
      </c>
      <c r="L13" s="184">
        <v>213</v>
      </c>
    </row>
    <row r="14" spans="1:12" ht="12.75">
      <c r="A14" s="166">
        <v>1</v>
      </c>
      <c r="B14" s="463">
        <v>5032</v>
      </c>
      <c r="C14" s="463">
        <v>6171</v>
      </c>
      <c r="D14" s="288"/>
      <c r="E14" s="271" t="s">
        <v>381</v>
      </c>
      <c r="F14" s="67" t="s">
        <v>385</v>
      </c>
      <c r="G14" s="102"/>
      <c r="H14" s="98"/>
      <c r="I14" s="54"/>
      <c r="J14" s="184">
        <v>5.03</v>
      </c>
      <c r="K14" s="104">
        <v>5.034</v>
      </c>
      <c r="L14" s="184">
        <v>0</v>
      </c>
    </row>
    <row r="15" spans="1:12" ht="12.75">
      <c r="A15" s="166">
        <v>1</v>
      </c>
      <c r="B15" s="463">
        <v>5192</v>
      </c>
      <c r="C15" s="463">
        <v>6171</v>
      </c>
      <c r="D15" s="288"/>
      <c r="E15" s="271"/>
      <c r="F15" s="494" t="s">
        <v>928</v>
      </c>
      <c r="G15" s="102"/>
      <c r="H15" s="98"/>
      <c r="I15" s="54"/>
      <c r="J15" s="184">
        <v>2</v>
      </c>
      <c r="K15" s="104">
        <v>12.793</v>
      </c>
      <c r="L15" s="184">
        <v>2</v>
      </c>
    </row>
    <row r="16" spans="1:12" ht="12.75">
      <c r="A16" s="166">
        <v>1</v>
      </c>
      <c r="B16" s="463">
        <v>5424</v>
      </c>
      <c r="C16" s="463">
        <v>6171</v>
      </c>
      <c r="D16" s="288"/>
      <c r="E16" s="271"/>
      <c r="F16" s="67" t="s">
        <v>178</v>
      </c>
      <c r="G16" s="102"/>
      <c r="H16" s="98"/>
      <c r="I16" s="54"/>
      <c r="J16" s="184">
        <v>130</v>
      </c>
      <c r="K16" s="104">
        <v>63.96</v>
      </c>
      <c r="L16" s="184">
        <v>70</v>
      </c>
    </row>
    <row r="17" spans="1:12" ht="12.75">
      <c r="A17" s="166">
        <v>1</v>
      </c>
      <c r="B17" s="463">
        <v>5424</v>
      </c>
      <c r="C17" s="463">
        <v>6171</v>
      </c>
      <c r="D17" s="288"/>
      <c r="E17" s="271" t="s">
        <v>757</v>
      </c>
      <c r="F17" s="494" t="s">
        <v>179</v>
      </c>
      <c r="G17" s="102"/>
      <c r="H17" s="98"/>
      <c r="I17" s="54"/>
      <c r="J17" s="184">
        <v>2</v>
      </c>
      <c r="K17" s="104">
        <v>4.68</v>
      </c>
      <c r="L17" s="184">
        <v>2</v>
      </c>
    </row>
    <row r="18" spans="1:12" ht="12.75">
      <c r="A18" s="181">
        <v>1</v>
      </c>
      <c r="B18" s="472">
        <v>2329</v>
      </c>
      <c r="C18" s="472">
        <v>6409</v>
      </c>
      <c r="D18" s="227"/>
      <c r="E18" s="227"/>
      <c r="F18" s="45" t="s">
        <v>921</v>
      </c>
      <c r="G18" s="67">
        <v>0</v>
      </c>
      <c r="H18" s="447">
        <v>10</v>
      </c>
      <c r="I18" s="229">
        <v>24</v>
      </c>
      <c r="L18" s="183"/>
    </row>
    <row r="19" spans="1:12" ht="12.75">
      <c r="A19" s="168">
        <v>1</v>
      </c>
      <c r="B19" s="464"/>
      <c r="C19" s="464"/>
      <c r="D19" s="289"/>
      <c r="E19" s="283"/>
      <c r="F19" s="38" t="s">
        <v>458</v>
      </c>
      <c r="G19" s="105">
        <f>SUM(G5:G18)</f>
        <v>0</v>
      </c>
      <c r="H19" s="106">
        <f>SUM(H5:H18)</f>
        <v>10</v>
      </c>
      <c r="I19" s="105">
        <f>SUM(I5:I18)</f>
        <v>24</v>
      </c>
      <c r="J19" s="185">
        <f>SUM(J5:J17)</f>
        <v>52220.44</v>
      </c>
      <c r="K19" s="106">
        <f>SUM(K5:K17)</f>
        <v>42363.66399999999</v>
      </c>
      <c r="L19" s="105">
        <f>SUM(L5:L17)</f>
        <v>53944</v>
      </c>
    </row>
    <row r="20" spans="1:12" ht="3" customHeight="1">
      <c r="A20" s="39"/>
      <c r="B20" s="465"/>
      <c r="C20" s="465"/>
      <c r="D20" s="290"/>
      <c r="E20" s="271"/>
      <c r="F20" s="40"/>
      <c r="G20" s="103"/>
      <c r="H20" s="104"/>
      <c r="I20" s="193"/>
      <c r="J20" s="184"/>
      <c r="K20" s="104"/>
      <c r="L20" s="185"/>
    </row>
    <row r="21" spans="1:12" ht="12.75">
      <c r="A21" s="168">
        <v>2</v>
      </c>
      <c r="B21" s="463">
        <v>5167</v>
      </c>
      <c r="C21" s="463">
        <v>6171</v>
      </c>
      <c r="D21" s="288"/>
      <c r="E21" s="283"/>
      <c r="F21" s="38" t="s">
        <v>950</v>
      </c>
      <c r="G21" s="238"/>
      <c r="H21" s="98"/>
      <c r="I21" s="333"/>
      <c r="J21" s="185">
        <v>300</v>
      </c>
      <c r="K21" s="108">
        <v>223.476</v>
      </c>
      <c r="L21" s="185">
        <v>280</v>
      </c>
    </row>
    <row r="22" spans="1:12" ht="12.75">
      <c r="A22" s="168">
        <v>2</v>
      </c>
      <c r="B22" s="463">
        <v>5176</v>
      </c>
      <c r="C22" s="463">
        <v>6171</v>
      </c>
      <c r="D22" s="288"/>
      <c r="E22" s="283"/>
      <c r="F22" s="38" t="s">
        <v>233</v>
      </c>
      <c r="G22" s="238"/>
      <c r="H22" s="98"/>
      <c r="I22" s="333"/>
      <c r="J22" s="185">
        <v>12</v>
      </c>
      <c r="K22" s="130">
        <v>11.94</v>
      </c>
      <c r="L22" s="185">
        <v>12</v>
      </c>
    </row>
    <row r="23" spans="1:12" ht="12.75">
      <c r="A23" s="168">
        <v>3</v>
      </c>
      <c r="B23" s="463">
        <v>5173</v>
      </c>
      <c r="C23" s="463">
        <v>6171</v>
      </c>
      <c r="D23" s="288"/>
      <c r="E23" s="271"/>
      <c r="F23" s="38" t="s">
        <v>870</v>
      </c>
      <c r="G23" s="238"/>
      <c r="H23" s="98"/>
      <c r="I23" s="333"/>
      <c r="J23" s="185">
        <v>150</v>
      </c>
      <c r="K23" s="121">
        <v>102.766</v>
      </c>
      <c r="L23" s="185">
        <v>150</v>
      </c>
    </row>
    <row r="24" spans="1:12" ht="12.75">
      <c r="A24" s="168">
        <v>3</v>
      </c>
      <c r="B24" s="466">
        <v>5163</v>
      </c>
      <c r="C24" s="466">
        <v>6171</v>
      </c>
      <c r="D24" s="291"/>
      <c r="E24" s="271"/>
      <c r="F24" s="59" t="s">
        <v>847</v>
      </c>
      <c r="G24" s="238"/>
      <c r="H24" s="98"/>
      <c r="I24" s="333"/>
      <c r="J24" s="185">
        <v>12</v>
      </c>
      <c r="K24" s="121">
        <v>13.643</v>
      </c>
      <c r="L24" s="185">
        <v>12</v>
      </c>
    </row>
    <row r="25" spans="1:12" ht="12.75">
      <c r="A25" s="168">
        <v>6</v>
      </c>
      <c r="B25" s="463">
        <v>5173</v>
      </c>
      <c r="C25" s="463">
        <v>6171</v>
      </c>
      <c r="D25" s="288"/>
      <c r="E25" s="271"/>
      <c r="F25" s="59" t="s">
        <v>871</v>
      </c>
      <c r="G25" s="238"/>
      <c r="H25" s="98"/>
      <c r="I25" s="333"/>
      <c r="J25" s="186">
        <v>50</v>
      </c>
      <c r="K25" s="121">
        <v>19.382</v>
      </c>
      <c r="L25" s="185">
        <v>70</v>
      </c>
    </row>
    <row r="26" spans="1:12" ht="3" customHeight="1">
      <c r="A26" s="168"/>
      <c r="B26" s="463"/>
      <c r="C26" s="463"/>
      <c r="D26" s="288"/>
      <c r="E26" s="271"/>
      <c r="F26" s="59"/>
      <c r="G26" s="440"/>
      <c r="H26" s="104"/>
      <c r="I26" s="193"/>
      <c r="J26" s="185"/>
      <c r="K26" s="106"/>
      <c r="L26" s="185"/>
    </row>
    <row r="27" spans="1:12" ht="12.75" customHeight="1">
      <c r="A27" s="170">
        <v>7</v>
      </c>
      <c r="B27" s="463">
        <v>4116</v>
      </c>
      <c r="C27" s="463"/>
      <c r="D27" s="288"/>
      <c r="E27" s="271" t="s">
        <v>733</v>
      </c>
      <c r="F27" s="31" t="s">
        <v>740</v>
      </c>
      <c r="G27" s="393">
        <v>291.101</v>
      </c>
      <c r="H27" s="134">
        <v>321.097</v>
      </c>
      <c r="I27" s="247">
        <v>0</v>
      </c>
      <c r="J27" s="196"/>
      <c r="K27" s="118"/>
      <c r="L27" s="196"/>
    </row>
    <row r="28" spans="1:12" ht="12.75" customHeight="1">
      <c r="A28" s="170">
        <v>7</v>
      </c>
      <c r="B28" s="463">
        <v>5011</v>
      </c>
      <c r="C28" s="463">
        <v>6171</v>
      </c>
      <c r="D28" s="288"/>
      <c r="E28" s="271" t="s">
        <v>733</v>
      </c>
      <c r="F28" s="31" t="s">
        <v>736</v>
      </c>
      <c r="G28" s="238"/>
      <c r="H28" s="98"/>
      <c r="I28" s="192"/>
      <c r="J28" s="184">
        <v>217.238</v>
      </c>
      <c r="K28" s="104">
        <v>207.481</v>
      </c>
      <c r="L28" s="184">
        <v>0</v>
      </c>
    </row>
    <row r="29" spans="1:12" ht="12.75" customHeight="1">
      <c r="A29" s="170">
        <v>7</v>
      </c>
      <c r="B29" s="463">
        <v>5031</v>
      </c>
      <c r="C29" s="463">
        <v>6171</v>
      </c>
      <c r="D29" s="288"/>
      <c r="E29" s="271" t="s">
        <v>733</v>
      </c>
      <c r="F29" s="31" t="s">
        <v>734</v>
      </c>
      <c r="G29" s="238"/>
      <c r="H29" s="98"/>
      <c r="I29" s="192"/>
      <c r="J29" s="195">
        <v>54.306</v>
      </c>
      <c r="K29" s="127">
        <v>47.485</v>
      </c>
      <c r="L29" s="184">
        <v>0</v>
      </c>
    </row>
    <row r="30" spans="1:12" ht="12.75" customHeight="1">
      <c r="A30" s="170">
        <v>7</v>
      </c>
      <c r="B30" s="463">
        <v>5032</v>
      </c>
      <c r="C30" s="463">
        <v>6171</v>
      </c>
      <c r="D30" s="288"/>
      <c r="E30" s="271" t="s">
        <v>733</v>
      </c>
      <c r="F30" s="31" t="s">
        <v>735</v>
      </c>
      <c r="G30" s="238"/>
      <c r="H30" s="98"/>
      <c r="I30" s="192"/>
      <c r="J30" s="195">
        <v>19.556</v>
      </c>
      <c r="K30" s="127">
        <v>18.936</v>
      </c>
      <c r="L30" s="184">
        <v>0</v>
      </c>
    </row>
    <row r="31" spans="1:13" ht="12.75" customHeight="1">
      <c r="A31" s="170">
        <v>7</v>
      </c>
      <c r="B31" s="463">
        <v>5424</v>
      </c>
      <c r="C31" s="463">
        <v>6171</v>
      </c>
      <c r="D31" s="288"/>
      <c r="E31" s="271" t="s">
        <v>733</v>
      </c>
      <c r="F31" s="390" t="s">
        <v>743</v>
      </c>
      <c r="G31" s="171"/>
      <c r="H31" s="98"/>
      <c r="I31" s="192"/>
      <c r="J31" s="184">
        <v>0</v>
      </c>
      <c r="K31" s="104">
        <v>0</v>
      </c>
      <c r="L31" s="184">
        <v>0</v>
      </c>
      <c r="M31" s="459"/>
    </row>
    <row r="32" spans="1:12" ht="12.75" customHeight="1">
      <c r="A32" s="170">
        <v>7</v>
      </c>
      <c r="B32" s="463">
        <v>4116</v>
      </c>
      <c r="C32" s="463"/>
      <c r="D32" s="288" t="s">
        <v>231</v>
      </c>
      <c r="E32" s="271" t="s">
        <v>44</v>
      </c>
      <c r="F32" s="31" t="s">
        <v>265</v>
      </c>
      <c r="G32" s="103">
        <v>9.9</v>
      </c>
      <c r="H32" s="104">
        <v>11.55</v>
      </c>
      <c r="I32" s="193">
        <v>0</v>
      </c>
      <c r="J32" s="196"/>
      <c r="K32" s="118"/>
      <c r="L32" s="196"/>
    </row>
    <row r="33" spans="1:12" ht="12.75" customHeight="1">
      <c r="A33" s="170">
        <v>7</v>
      </c>
      <c r="B33" s="463">
        <v>4116</v>
      </c>
      <c r="C33" s="463"/>
      <c r="D33" s="288" t="s">
        <v>232</v>
      </c>
      <c r="E33" s="271" t="s">
        <v>44</v>
      </c>
      <c r="F33" s="31" t="s">
        <v>266</v>
      </c>
      <c r="G33" s="103">
        <v>56.1</v>
      </c>
      <c r="H33" s="104">
        <v>65.45</v>
      </c>
      <c r="I33" s="193">
        <v>0</v>
      </c>
      <c r="J33" s="196"/>
      <c r="K33" s="118"/>
      <c r="L33" s="196"/>
    </row>
    <row r="34" spans="1:12" ht="12.75">
      <c r="A34" s="170">
        <v>7</v>
      </c>
      <c r="B34" s="463">
        <v>5011</v>
      </c>
      <c r="C34" s="463">
        <v>6171</v>
      </c>
      <c r="D34" s="288" t="s">
        <v>231</v>
      </c>
      <c r="E34" s="271" t="s">
        <v>44</v>
      </c>
      <c r="F34" s="602" t="s">
        <v>56</v>
      </c>
      <c r="G34" s="238"/>
      <c r="H34" s="98"/>
      <c r="I34" s="192"/>
      <c r="J34" s="195">
        <v>7.388</v>
      </c>
      <c r="K34" s="127">
        <v>8.938</v>
      </c>
      <c r="L34" s="184">
        <v>0</v>
      </c>
    </row>
    <row r="35" spans="1:12" ht="12.75">
      <c r="A35" s="170">
        <v>7</v>
      </c>
      <c r="B35" s="463">
        <v>5011</v>
      </c>
      <c r="C35" s="463">
        <v>6171</v>
      </c>
      <c r="D35" s="288" t="s">
        <v>232</v>
      </c>
      <c r="E35" s="271" t="s">
        <v>44</v>
      </c>
      <c r="F35" s="602" t="s">
        <v>55</v>
      </c>
      <c r="G35" s="238"/>
      <c r="H35" s="98"/>
      <c r="I35" s="192"/>
      <c r="J35" s="195">
        <v>41.865</v>
      </c>
      <c r="K35" s="127">
        <v>50.648</v>
      </c>
      <c r="L35" s="184">
        <v>0</v>
      </c>
    </row>
    <row r="36" spans="1:12" ht="12.75">
      <c r="A36" s="170">
        <v>7</v>
      </c>
      <c r="B36" s="463">
        <v>5031</v>
      </c>
      <c r="C36" s="463">
        <v>6171</v>
      </c>
      <c r="D36" s="288" t="s">
        <v>231</v>
      </c>
      <c r="E36" s="271" t="s">
        <v>44</v>
      </c>
      <c r="F36" s="602" t="s">
        <v>57</v>
      </c>
      <c r="G36" s="238"/>
      <c r="H36" s="98"/>
      <c r="I36" s="192"/>
      <c r="J36" s="195">
        <v>1.847</v>
      </c>
      <c r="K36" s="127">
        <v>1.807</v>
      </c>
      <c r="L36" s="184">
        <v>0</v>
      </c>
    </row>
    <row r="37" spans="1:12" ht="12.75">
      <c r="A37" s="170">
        <v>7</v>
      </c>
      <c r="B37" s="463">
        <v>5031</v>
      </c>
      <c r="C37" s="463">
        <v>6171</v>
      </c>
      <c r="D37" s="288" t="s">
        <v>232</v>
      </c>
      <c r="E37" s="271" t="s">
        <v>44</v>
      </c>
      <c r="F37" s="602" t="s">
        <v>58</v>
      </c>
      <c r="G37" s="238"/>
      <c r="H37" s="98"/>
      <c r="I37" s="192"/>
      <c r="J37" s="195">
        <v>10.466</v>
      </c>
      <c r="K37" s="127">
        <v>10.245</v>
      </c>
      <c r="L37" s="184">
        <v>0</v>
      </c>
    </row>
    <row r="38" spans="1:12" ht="12.75">
      <c r="A38" s="170">
        <v>7</v>
      </c>
      <c r="B38" s="463">
        <v>5032</v>
      </c>
      <c r="C38" s="463">
        <v>6171</v>
      </c>
      <c r="D38" s="288" t="s">
        <v>231</v>
      </c>
      <c r="E38" s="271" t="s">
        <v>44</v>
      </c>
      <c r="F38" s="602" t="s">
        <v>59</v>
      </c>
      <c r="G38" s="238"/>
      <c r="H38" s="98"/>
      <c r="I38" s="192"/>
      <c r="J38" s="195">
        <v>0.664</v>
      </c>
      <c r="K38" s="127">
        <v>0.805</v>
      </c>
      <c r="L38" s="195">
        <v>0</v>
      </c>
    </row>
    <row r="39" spans="1:12" ht="12.75">
      <c r="A39" s="170">
        <v>7</v>
      </c>
      <c r="B39" s="463">
        <v>5032</v>
      </c>
      <c r="C39" s="463">
        <v>6171</v>
      </c>
      <c r="D39" s="288" t="s">
        <v>232</v>
      </c>
      <c r="E39" s="271" t="s">
        <v>44</v>
      </c>
      <c r="F39" s="602" t="s">
        <v>60</v>
      </c>
      <c r="G39" s="238"/>
      <c r="H39" s="98"/>
      <c r="I39" s="192"/>
      <c r="J39" s="195">
        <v>3.767</v>
      </c>
      <c r="K39" s="127">
        <v>4.557</v>
      </c>
      <c r="L39" s="195">
        <v>0</v>
      </c>
    </row>
    <row r="40" spans="1:12" ht="13.5" thickBot="1">
      <c r="A40" s="168">
        <v>7</v>
      </c>
      <c r="B40" s="466"/>
      <c r="C40" s="466"/>
      <c r="D40" s="291"/>
      <c r="E40" s="271"/>
      <c r="F40" s="59" t="s">
        <v>737</v>
      </c>
      <c r="G40" s="226">
        <f>SUM(G27:G39)</f>
        <v>357.101</v>
      </c>
      <c r="H40" s="121">
        <f>SUM(H27:H39)</f>
        <v>398.097</v>
      </c>
      <c r="I40" s="226">
        <f>SUM(I27:I39)</f>
        <v>0</v>
      </c>
      <c r="J40" s="186">
        <f>SUM(J28:J39)</f>
        <v>357.0969999999999</v>
      </c>
      <c r="K40" s="121">
        <f>SUM(K28:K39)</f>
        <v>350.90200000000004</v>
      </c>
      <c r="L40" s="226">
        <f>SUM(L28:L39)</f>
        <v>0</v>
      </c>
    </row>
    <row r="41" spans="1:12" ht="13.5" thickBot="1">
      <c r="A41" s="41"/>
      <c r="B41" s="467"/>
      <c r="C41" s="467"/>
      <c r="D41" s="292"/>
      <c r="E41" s="284"/>
      <c r="F41" s="61" t="s">
        <v>825</v>
      </c>
      <c r="G41" s="129">
        <f>G19+G40</f>
        <v>357.101</v>
      </c>
      <c r="H41" s="123">
        <f>SUM(H40+H19)</f>
        <v>408.097</v>
      </c>
      <c r="I41" s="395">
        <f>SUM(I40+I19)</f>
        <v>24</v>
      </c>
      <c r="J41" s="394">
        <f>SUM(J19+J21+J23+J25+J40+J24+J22)</f>
        <v>53101.537000000004</v>
      </c>
      <c r="K41" s="123">
        <f>SUM(K40+K19+K21+K23+K24+K25+K22)</f>
        <v>43085.772999999994</v>
      </c>
      <c r="L41" s="395">
        <f>SUM(L40+L19+L21+L23+L24+L25+L22)</f>
        <v>54468</v>
      </c>
    </row>
    <row r="42" spans="1:12" ht="3" customHeight="1">
      <c r="A42" s="2"/>
      <c r="B42" s="102"/>
      <c r="C42" s="102"/>
      <c r="D42" s="215"/>
      <c r="E42" s="214"/>
      <c r="F42" s="2"/>
      <c r="G42" s="53"/>
      <c r="H42" s="96"/>
      <c r="I42" s="183"/>
      <c r="J42" s="53"/>
      <c r="K42" s="96">
        <f>+K25</f>
        <v>19.382</v>
      </c>
      <c r="L42" s="183"/>
    </row>
    <row r="43" spans="1:12" ht="12.75">
      <c r="A43" s="18">
        <v>4</v>
      </c>
      <c r="B43" s="400">
        <v>5139</v>
      </c>
      <c r="C43" s="400">
        <v>6171</v>
      </c>
      <c r="D43" s="99"/>
      <c r="E43" s="99"/>
      <c r="F43" s="8" t="s">
        <v>451</v>
      </c>
      <c r="G43" s="102"/>
      <c r="H43" s="98"/>
      <c r="I43" s="192"/>
      <c r="J43" s="184">
        <v>50</v>
      </c>
      <c r="K43" s="104">
        <v>5.373</v>
      </c>
      <c r="L43" s="184">
        <v>50</v>
      </c>
    </row>
    <row r="44" spans="1:12" ht="12.75">
      <c r="A44" s="16">
        <v>4</v>
      </c>
      <c r="B44" s="400">
        <v>5156</v>
      </c>
      <c r="C44" s="400">
        <v>6171</v>
      </c>
      <c r="D44" s="99"/>
      <c r="E44" s="99"/>
      <c r="F44" s="36" t="s">
        <v>4</v>
      </c>
      <c r="G44" s="102"/>
      <c r="H44" s="98"/>
      <c r="I44" s="192"/>
      <c r="J44" s="184">
        <v>515</v>
      </c>
      <c r="K44" s="104">
        <v>444.708</v>
      </c>
      <c r="L44" s="184">
        <v>550</v>
      </c>
    </row>
    <row r="45" spans="1:12" ht="12.75">
      <c r="A45" s="18">
        <v>4</v>
      </c>
      <c r="B45" s="400">
        <v>5169</v>
      </c>
      <c r="C45" s="400">
        <v>6171</v>
      </c>
      <c r="D45" s="99"/>
      <c r="E45" s="99"/>
      <c r="F45" s="8" t="s">
        <v>388</v>
      </c>
      <c r="G45" s="102"/>
      <c r="H45" s="98"/>
      <c r="I45" s="192"/>
      <c r="J45" s="184">
        <v>35</v>
      </c>
      <c r="K45" s="104">
        <v>30.586</v>
      </c>
      <c r="L45" s="184">
        <v>40</v>
      </c>
    </row>
    <row r="46" spans="1:12" ht="12.75">
      <c r="A46" s="18">
        <v>4</v>
      </c>
      <c r="B46" s="400">
        <v>5171</v>
      </c>
      <c r="C46" s="400">
        <v>6171</v>
      </c>
      <c r="D46" s="99"/>
      <c r="E46" s="99"/>
      <c r="F46" s="8" t="s">
        <v>460</v>
      </c>
      <c r="G46" s="102"/>
      <c r="H46" s="98"/>
      <c r="I46" s="192"/>
      <c r="J46" s="184">
        <v>250</v>
      </c>
      <c r="K46" s="104">
        <v>154.262</v>
      </c>
      <c r="L46" s="184">
        <v>250</v>
      </c>
    </row>
    <row r="47" spans="1:12" ht="12.75">
      <c r="A47" s="18">
        <v>4</v>
      </c>
      <c r="B47" s="400">
        <v>5179</v>
      </c>
      <c r="C47" s="400">
        <v>6171</v>
      </c>
      <c r="D47" s="99"/>
      <c r="E47" s="99"/>
      <c r="F47" s="8" t="s">
        <v>815</v>
      </c>
      <c r="G47" s="102"/>
      <c r="H47" s="98"/>
      <c r="I47" s="192"/>
      <c r="J47" s="184">
        <v>6</v>
      </c>
      <c r="K47" s="104">
        <v>0</v>
      </c>
      <c r="L47" s="184">
        <v>6</v>
      </c>
    </row>
    <row r="48" spans="1:12" ht="12.75">
      <c r="A48" s="18">
        <v>4</v>
      </c>
      <c r="B48" s="400">
        <v>5362</v>
      </c>
      <c r="C48" s="400">
        <v>6171</v>
      </c>
      <c r="D48" s="99"/>
      <c r="E48" s="99"/>
      <c r="F48" s="8" t="s">
        <v>320</v>
      </c>
      <c r="G48" s="102"/>
      <c r="H48" s="98"/>
      <c r="I48" s="192"/>
      <c r="J48" s="184">
        <v>15</v>
      </c>
      <c r="K48" s="127">
        <v>0</v>
      </c>
      <c r="L48" s="184">
        <v>15</v>
      </c>
    </row>
    <row r="49" spans="1:12" ht="12.75" customHeight="1" thickBot="1">
      <c r="A49" s="58">
        <v>4</v>
      </c>
      <c r="B49" s="468"/>
      <c r="C49" s="468"/>
      <c r="D49" s="146"/>
      <c r="E49" s="146"/>
      <c r="F49" s="125" t="s">
        <v>710</v>
      </c>
      <c r="G49" s="102"/>
      <c r="H49" s="98"/>
      <c r="I49" s="192"/>
      <c r="J49" s="186">
        <f>SUM(J43:J48)</f>
        <v>871</v>
      </c>
      <c r="K49" s="130">
        <f>SUM(K43:K48)</f>
        <v>634.9290000000001</v>
      </c>
      <c r="L49" s="353">
        <f>SUM(L43:L48)</f>
        <v>911</v>
      </c>
    </row>
    <row r="50" spans="1:12" ht="13.5" thickBot="1">
      <c r="A50" s="3"/>
      <c r="B50" s="469"/>
      <c r="C50" s="469"/>
      <c r="D50" s="214"/>
      <c r="E50" s="214"/>
      <c r="F50" s="24" t="s">
        <v>823</v>
      </c>
      <c r="G50" s="401"/>
      <c r="H50" s="123"/>
      <c r="I50" s="394"/>
      <c r="J50" s="394">
        <f>SUM(J49)</f>
        <v>871</v>
      </c>
      <c r="K50" s="123">
        <f>SUM(K49)</f>
        <v>634.9290000000001</v>
      </c>
      <c r="L50" s="395">
        <f>SUM(L49)</f>
        <v>911</v>
      </c>
    </row>
    <row r="51" spans="1:12" ht="3.75" customHeight="1">
      <c r="A51" s="3"/>
      <c r="B51" s="469"/>
      <c r="C51" s="469"/>
      <c r="D51" s="214"/>
      <c r="E51" s="213"/>
      <c r="F51" s="11"/>
      <c r="G51" s="197"/>
      <c r="H51" s="120"/>
      <c r="I51" s="197"/>
      <c r="J51" s="197"/>
      <c r="K51" s="120"/>
      <c r="L51" s="197"/>
    </row>
    <row r="52" spans="1:12" ht="12.75">
      <c r="A52" s="58">
        <v>91</v>
      </c>
      <c r="B52" s="400">
        <v>5168</v>
      </c>
      <c r="C52" s="400">
        <v>6171</v>
      </c>
      <c r="D52" s="99"/>
      <c r="E52" s="99"/>
      <c r="F52" s="65" t="s">
        <v>325</v>
      </c>
      <c r="G52" s="197"/>
      <c r="H52" s="120"/>
      <c r="I52" s="197"/>
      <c r="J52" s="194">
        <v>594</v>
      </c>
      <c r="K52" s="108">
        <v>514.552</v>
      </c>
      <c r="L52" s="194">
        <v>598</v>
      </c>
    </row>
    <row r="53" spans="1:12" ht="12.75">
      <c r="A53" s="58">
        <v>91</v>
      </c>
      <c r="B53" s="400">
        <v>5169</v>
      </c>
      <c r="C53" s="400">
        <v>6171</v>
      </c>
      <c r="D53" s="99"/>
      <c r="E53" s="99"/>
      <c r="F53" s="65" t="s">
        <v>324</v>
      </c>
      <c r="G53" s="197"/>
      <c r="H53" s="120"/>
      <c r="I53" s="197"/>
      <c r="J53" s="194">
        <v>50</v>
      </c>
      <c r="K53" s="108">
        <v>55.901</v>
      </c>
      <c r="L53" s="194">
        <v>76</v>
      </c>
    </row>
    <row r="54" spans="1:12" ht="12.75">
      <c r="A54" s="58">
        <v>91</v>
      </c>
      <c r="B54" s="400">
        <v>5171</v>
      </c>
      <c r="C54" s="400">
        <v>6171</v>
      </c>
      <c r="D54" s="99"/>
      <c r="E54" s="99"/>
      <c r="F54" s="38" t="s">
        <v>326</v>
      </c>
      <c r="G54" s="197"/>
      <c r="H54" s="120"/>
      <c r="I54" s="197"/>
      <c r="J54" s="194">
        <v>22</v>
      </c>
      <c r="K54" s="108">
        <v>25.199</v>
      </c>
      <c r="L54" s="194">
        <v>20</v>
      </c>
    </row>
    <row r="55" spans="1:12" ht="12.75">
      <c r="A55" s="58">
        <v>92</v>
      </c>
      <c r="B55" s="400">
        <v>5162</v>
      </c>
      <c r="C55" s="400">
        <v>6171</v>
      </c>
      <c r="D55" s="99"/>
      <c r="E55" s="99"/>
      <c r="F55" s="65" t="s">
        <v>8</v>
      </c>
      <c r="G55" s="197"/>
      <c r="H55" s="120"/>
      <c r="I55" s="197"/>
      <c r="J55" s="194">
        <v>217</v>
      </c>
      <c r="K55" s="108">
        <v>180.29</v>
      </c>
      <c r="L55" s="194">
        <v>217</v>
      </c>
    </row>
    <row r="56" spans="1:12" ht="12.75">
      <c r="A56" s="58">
        <v>93</v>
      </c>
      <c r="B56" s="400">
        <v>5169</v>
      </c>
      <c r="C56" s="400">
        <v>6171</v>
      </c>
      <c r="D56" s="99"/>
      <c r="E56" s="99"/>
      <c r="F56" s="38" t="s">
        <v>327</v>
      </c>
      <c r="G56" s="197"/>
      <c r="H56" s="120"/>
      <c r="I56" s="197"/>
      <c r="J56" s="194">
        <v>5</v>
      </c>
      <c r="K56" s="108">
        <v>1.161</v>
      </c>
      <c r="L56" s="194">
        <v>15</v>
      </c>
    </row>
    <row r="57" spans="1:12" ht="12.75">
      <c r="A57" s="58">
        <v>94</v>
      </c>
      <c r="B57" s="400">
        <v>5139</v>
      </c>
      <c r="C57" s="400">
        <v>6171</v>
      </c>
      <c r="D57" s="99"/>
      <c r="E57" s="99"/>
      <c r="F57" s="38" t="s">
        <v>1074</v>
      </c>
      <c r="G57" s="197"/>
      <c r="H57" s="120"/>
      <c r="I57" s="197"/>
      <c r="J57" s="194">
        <v>230</v>
      </c>
      <c r="K57" s="108">
        <v>182.192</v>
      </c>
      <c r="L57" s="194">
        <v>230</v>
      </c>
    </row>
    <row r="58" spans="1:12" ht="12.75">
      <c r="A58" s="58">
        <v>95</v>
      </c>
      <c r="B58" s="400">
        <v>5168</v>
      </c>
      <c r="C58" s="400">
        <v>6171</v>
      </c>
      <c r="D58" s="99"/>
      <c r="E58" s="99"/>
      <c r="F58" s="87" t="s">
        <v>323</v>
      </c>
      <c r="G58" s="197"/>
      <c r="H58" s="120"/>
      <c r="I58" s="197"/>
      <c r="J58" s="198">
        <v>1876</v>
      </c>
      <c r="K58" s="130">
        <v>1861.574</v>
      </c>
      <c r="L58" s="194">
        <v>1867</v>
      </c>
    </row>
    <row r="59" spans="1:12" ht="1.5" customHeight="1">
      <c r="A59" s="58"/>
      <c r="B59" s="400"/>
      <c r="C59" s="400"/>
      <c r="D59" s="99"/>
      <c r="E59" s="99"/>
      <c r="F59" s="65"/>
      <c r="G59" s="194"/>
      <c r="H59" s="108"/>
      <c r="I59" s="194"/>
      <c r="J59" s="194"/>
      <c r="K59" s="108"/>
      <c r="L59" s="194"/>
    </row>
    <row r="60" spans="1:12" ht="12.75">
      <c r="A60" s="58">
        <v>96</v>
      </c>
      <c r="B60" s="400">
        <v>2111</v>
      </c>
      <c r="C60" s="400">
        <v>6171</v>
      </c>
      <c r="D60" s="99"/>
      <c r="E60" s="99"/>
      <c r="F60" s="65" t="s">
        <v>862</v>
      </c>
      <c r="G60" s="201">
        <v>1</v>
      </c>
      <c r="H60" s="132">
        <v>1</v>
      </c>
      <c r="I60" s="185">
        <v>1</v>
      </c>
      <c r="J60" s="197"/>
      <c r="K60" s="120"/>
      <c r="L60" s="197"/>
    </row>
    <row r="61" spans="1:12" ht="12.75">
      <c r="A61" s="58">
        <v>96</v>
      </c>
      <c r="B61" s="400">
        <v>5168</v>
      </c>
      <c r="C61" s="400">
        <v>6171</v>
      </c>
      <c r="D61" s="99"/>
      <c r="E61" s="99"/>
      <c r="F61" s="84" t="s">
        <v>1002</v>
      </c>
      <c r="G61" s="197"/>
      <c r="H61" s="120"/>
      <c r="I61" s="197"/>
      <c r="J61" s="194">
        <v>350</v>
      </c>
      <c r="K61" s="108">
        <v>188.76</v>
      </c>
      <c r="L61" s="194">
        <v>350</v>
      </c>
    </row>
    <row r="62" spans="1:12" ht="2.25" customHeight="1">
      <c r="A62" s="58"/>
      <c r="B62" s="400"/>
      <c r="C62" s="400"/>
      <c r="D62" s="99"/>
      <c r="E62" s="99"/>
      <c r="F62" s="42"/>
      <c r="G62" s="197"/>
      <c r="H62" s="120"/>
      <c r="I62" s="197"/>
      <c r="J62" s="194"/>
      <c r="K62" s="108"/>
      <c r="L62" s="193"/>
    </row>
    <row r="63" spans="1:12" ht="12.75">
      <c r="A63" s="18">
        <v>97</v>
      </c>
      <c r="B63" s="400">
        <v>5137</v>
      </c>
      <c r="C63" s="400">
        <v>6171</v>
      </c>
      <c r="D63" s="99"/>
      <c r="E63" s="99"/>
      <c r="F63" s="50" t="s">
        <v>714</v>
      </c>
      <c r="G63" s="411"/>
      <c r="H63" s="120"/>
      <c r="I63" s="197"/>
      <c r="J63" s="193">
        <v>611</v>
      </c>
      <c r="K63" s="107">
        <v>621.946</v>
      </c>
      <c r="L63" s="193">
        <v>488</v>
      </c>
    </row>
    <row r="64" spans="1:12" ht="12.75">
      <c r="A64" s="18">
        <v>97</v>
      </c>
      <c r="B64" s="400">
        <v>5139</v>
      </c>
      <c r="C64" s="400">
        <v>6171</v>
      </c>
      <c r="D64" s="99"/>
      <c r="E64" s="99"/>
      <c r="F64" s="67" t="s">
        <v>715</v>
      </c>
      <c r="G64" s="197"/>
      <c r="H64" s="120"/>
      <c r="I64" s="197"/>
      <c r="J64" s="193">
        <v>30</v>
      </c>
      <c r="K64" s="107">
        <v>23.145</v>
      </c>
      <c r="L64" s="193">
        <v>30</v>
      </c>
    </row>
    <row r="65" spans="1:12" ht="12.75">
      <c r="A65" s="18">
        <v>97</v>
      </c>
      <c r="B65" s="400">
        <v>5156</v>
      </c>
      <c r="C65" s="400">
        <v>6171</v>
      </c>
      <c r="D65" s="99"/>
      <c r="E65" s="99"/>
      <c r="F65" s="79" t="s">
        <v>520</v>
      </c>
      <c r="G65" s="197"/>
      <c r="H65" s="120"/>
      <c r="I65" s="197"/>
      <c r="J65" s="193">
        <v>2</v>
      </c>
      <c r="K65" s="136">
        <v>0</v>
      </c>
      <c r="L65" s="193">
        <v>2</v>
      </c>
    </row>
    <row r="66" spans="1:12" ht="12.75">
      <c r="A66" s="18">
        <v>97</v>
      </c>
      <c r="B66" s="400">
        <v>5172</v>
      </c>
      <c r="C66" s="400">
        <v>6171</v>
      </c>
      <c r="D66" s="99"/>
      <c r="E66" s="99"/>
      <c r="F66" s="390" t="s">
        <v>439</v>
      </c>
      <c r="G66" s="197"/>
      <c r="H66" s="120"/>
      <c r="I66" s="197"/>
      <c r="J66" s="193">
        <v>105</v>
      </c>
      <c r="K66" s="136">
        <v>42.852</v>
      </c>
      <c r="L66" s="193">
        <v>100</v>
      </c>
    </row>
    <row r="67" spans="1:12" ht="12.75">
      <c r="A67" s="58">
        <v>97</v>
      </c>
      <c r="B67" s="400"/>
      <c r="C67" s="400"/>
      <c r="D67" s="99"/>
      <c r="E67" s="99"/>
      <c r="F67" s="59" t="s">
        <v>356</v>
      </c>
      <c r="G67" s="197"/>
      <c r="H67" s="120"/>
      <c r="I67" s="197"/>
      <c r="J67" s="198">
        <f>SUM(J63:J66)</f>
        <v>748</v>
      </c>
      <c r="K67" s="130">
        <f>SUM(K63:K66)</f>
        <v>687.943</v>
      </c>
      <c r="L67" s="353">
        <f>SUM(L63:L66)</f>
        <v>620</v>
      </c>
    </row>
    <row r="68" spans="1:12" ht="2.25" customHeight="1">
      <c r="A68" s="58"/>
      <c r="B68" s="400"/>
      <c r="C68" s="400"/>
      <c r="D68" s="99"/>
      <c r="E68" s="99"/>
      <c r="F68" s="422"/>
      <c r="G68" s="197"/>
      <c r="H68" s="120"/>
      <c r="I68" s="197"/>
      <c r="J68" s="501"/>
      <c r="K68" s="130"/>
      <c r="L68" s="194"/>
    </row>
    <row r="69" spans="1:12" ht="12.75">
      <c r="A69" s="58">
        <v>154</v>
      </c>
      <c r="B69" s="400">
        <v>5139</v>
      </c>
      <c r="C69" s="400">
        <v>6171</v>
      </c>
      <c r="D69" s="99"/>
      <c r="E69" s="99"/>
      <c r="F69" s="40" t="s">
        <v>136</v>
      </c>
      <c r="G69" s="197"/>
      <c r="H69" s="120"/>
      <c r="I69" s="197"/>
      <c r="J69" s="193">
        <v>98</v>
      </c>
      <c r="K69" s="136">
        <v>96.356</v>
      </c>
      <c r="L69" s="193">
        <v>238</v>
      </c>
    </row>
    <row r="70" spans="1:12" ht="12.75">
      <c r="A70" s="58">
        <v>154</v>
      </c>
      <c r="B70" s="400">
        <v>5164</v>
      </c>
      <c r="C70" s="400">
        <v>6171</v>
      </c>
      <c r="D70" s="99"/>
      <c r="E70" s="99"/>
      <c r="F70" s="40" t="s">
        <v>137</v>
      </c>
      <c r="G70" s="197"/>
      <c r="H70" s="120"/>
      <c r="I70" s="197"/>
      <c r="J70" s="193">
        <v>151</v>
      </c>
      <c r="K70" s="136">
        <v>43.35</v>
      </c>
      <c r="L70" s="193">
        <v>159</v>
      </c>
    </row>
    <row r="71" spans="1:12" ht="13.5" customHeight="1">
      <c r="A71" s="58">
        <v>155</v>
      </c>
      <c r="B71" s="400">
        <v>5139</v>
      </c>
      <c r="C71" s="400">
        <v>6171</v>
      </c>
      <c r="D71" s="99"/>
      <c r="E71" s="99"/>
      <c r="F71" s="40" t="s">
        <v>879</v>
      </c>
      <c r="G71" s="197"/>
      <c r="H71" s="120"/>
      <c r="I71" s="197"/>
      <c r="J71" s="193">
        <v>217</v>
      </c>
      <c r="K71" s="107">
        <v>207.614</v>
      </c>
      <c r="L71" s="193">
        <v>93</v>
      </c>
    </row>
    <row r="72" spans="1:12" ht="13.5" customHeight="1">
      <c r="A72" s="58"/>
      <c r="B72" s="400"/>
      <c r="C72" s="400"/>
      <c r="D72" s="99"/>
      <c r="E72" s="99"/>
      <c r="F72" s="38" t="s">
        <v>138</v>
      </c>
      <c r="G72" s="197"/>
      <c r="H72" s="120"/>
      <c r="I72" s="197"/>
      <c r="J72" s="194">
        <f>SUM(J69:J71)</f>
        <v>466</v>
      </c>
      <c r="K72" s="108">
        <f>SUM(K69:K71)</f>
        <v>347.32</v>
      </c>
      <c r="L72" s="112">
        <f>SUM(L69:L71)</f>
        <v>490</v>
      </c>
    </row>
    <row r="73" spans="1:12" ht="1.5" customHeight="1">
      <c r="A73" s="58"/>
      <c r="B73" s="400"/>
      <c r="C73" s="400"/>
      <c r="D73" s="99"/>
      <c r="E73" s="99"/>
      <c r="F73" s="38"/>
      <c r="G73" s="197"/>
      <c r="H73" s="120"/>
      <c r="I73" s="197"/>
      <c r="J73" s="194"/>
      <c r="K73" s="108"/>
      <c r="L73" s="194"/>
    </row>
    <row r="74" spans="1:12" ht="12.75">
      <c r="A74" s="58">
        <v>335</v>
      </c>
      <c r="B74" s="400">
        <v>5168</v>
      </c>
      <c r="C74" s="400">
        <v>3635</v>
      </c>
      <c r="D74" s="99"/>
      <c r="E74" s="99"/>
      <c r="F74" s="603" t="s">
        <v>322</v>
      </c>
      <c r="G74" s="102"/>
      <c r="H74" s="98"/>
      <c r="I74" s="192"/>
      <c r="J74" s="415">
        <v>650</v>
      </c>
      <c r="K74" s="106">
        <v>481.205</v>
      </c>
      <c r="L74" s="194">
        <v>700</v>
      </c>
    </row>
    <row r="75" spans="1:12" ht="13.5" thickBot="1">
      <c r="A75" s="58">
        <v>336</v>
      </c>
      <c r="B75" s="400">
        <v>5168</v>
      </c>
      <c r="C75" s="400">
        <v>3635</v>
      </c>
      <c r="D75" s="99"/>
      <c r="E75" s="99"/>
      <c r="F75" s="604" t="s">
        <v>321</v>
      </c>
      <c r="G75" s="102"/>
      <c r="H75" s="98"/>
      <c r="I75" s="192"/>
      <c r="J75" s="194">
        <v>67</v>
      </c>
      <c r="K75" s="106">
        <v>67.911</v>
      </c>
      <c r="L75" s="194">
        <v>68</v>
      </c>
    </row>
    <row r="76" spans="1:12" ht="13.5" thickBot="1">
      <c r="A76" s="58"/>
      <c r="B76" s="400"/>
      <c r="C76" s="400"/>
      <c r="D76" s="99"/>
      <c r="E76" s="277"/>
      <c r="F76" s="320" t="s">
        <v>22</v>
      </c>
      <c r="G76" s="321">
        <f>SUM(G60:G75)</f>
        <v>1</v>
      </c>
      <c r="H76" s="322">
        <f>SUM(H60)</f>
        <v>1</v>
      </c>
      <c r="I76" s="689">
        <f>SUM(I60)</f>
        <v>1</v>
      </c>
      <c r="J76" s="321">
        <f>SUM(J75+J74+J67+J61+J58+J57+J56+J55+J54+J53+J52+J72)</f>
        <v>5275</v>
      </c>
      <c r="K76" s="437">
        <f>SUM(K75+K74+K67+K61+K58+K57+K56+K55+K54+K53+K52+K72)</f>
        <v>4594.008</v>
      </c>
      <c r="L76" s="321">
        <f>SUM(L75+L74+L67+L61+L58+L57+L56+L55+L54+L53+L52+L72)</f>
        <v>5251</v>
      </c>
    </row>
    <row r="77" spans="1:14" ht="3" customHeight="1">
      <c r="A77" s="4"/>
      <c r="B77" s="469"/>
      <c r="C77" s="469"/>
      <c r="D77" s="214"/>
      <c r="E77" s="214"/>
      <c r="F77" s="11"/>
      <c r="G77" s="197"/>
      <c r="H77" s="120"/>
      <c r="I77" s="197"/>
      <c r="J77" s="197"/>
      <c r="K77" s="346"/>
      <c r="L77" s="197"/>
      <c r="M77" s="460"/>
      <c r="N77" s="493"/>
    </row>
    <row r="78" spans="1:14" ht="12.75">
      <c r="A78" s="73">
        <v>331</v>
      </c>
      <c r="B78" s="476">
        <v>5166</v>
      </c>
      <c r="C78" s="476">
        <v>3639</v>
      </c>
      <c r="D78" s="100"/>
      <c r="E78" s="212"/>
      <c r="F78" s="65" t="s">
        <v>970</v>
      </c>
      <c r="G78" s="197"/>
      <c r="H78" s="120"/>
      <c r="I78" s="197"/>
      <c r="J78" s="194">
        <v>35</v>
      </c>
      <c r="K78" s="108">
        <v>0</v>
      </c>
      <c r="L78" s="194">
        <v>350</v>
      </c>
      <c r="M78" s="460"/>
      <c r="N78" s="493"/>
    </row>
    <row r="79" spans="1:14" ht="12.75">
      <c r="A79" s="176">
        <v>344</v>
      </c>
      <c r="B79" s="472">
        <v>5169</v>
      </c>
      <c r="C79" s="472">
        <v>3639</v>
      </c>
      <c r="D79" s="276"/>
      <c r="E79" s="227"/>
      <c r="F79" s="65" t="s">
        <v>421</v>
      </c>
      <c r="G79" s="197"/>
      <c r="H79" s="120"/>
      <c r="I79" s="197"/>
      <c r="J79" s="194">
        <v>25</v>
      </c>
      <c r="K79" s="108">
        <v>8.024</v>
      </c>
      <c r="L79" s="194">
        <v>10</v>
      </c>
      <c r="M79" s="460"/>
      <c r="N79" s="493"/>
    </row>
    <row r="80" spans="1:14" ht="13.5" thickBot="1">
      <c r="A80" s="73">
        <v>388</v>
      </c>
      <c r="B80" s="476">
        <v>4122</v>
      </c>
      <c r="C80" s="476"/>
      <c r="D80" s="100"/>
      <c r="E80" s="212">
        <v>708</v>
      </c>
      <c r="F80" s="66" t="s">
        <v>755</v>
      </c>
      <c r="G80" s="198">
        <v>75</v>
      </c>
      <c r="H80" s="130">
        <v>74.951</v>
      </c>
      <c r="I80" s="198">
        <v>0</v>
      </c>
      <c r="J80" s="197"/>
      <c r="K80" s="120"/>
      <c r="L80" s="197"/>
      <c r="M80" s="460"/>
      <c r="N80" s="493"/>
    </row>
    <row r="81" spans="1:14" ht="13.5" thickBot="1">
      <c r="A81" s="4"/>
      <c r="B81" s="485"/>
      <c r="C81" s="485"/>
      <c r="D81" s="211"/>
      <c r="E81" s="211"/>
      <c r="F81" s="250" t="s">
        <v>23</v>
      </c>
      <c r="G81" s="401">
        <f>SUM(G80)</f>
        <v>75</v>
      </c>
      <c r="H81" s="123">
        <f>SUM(H80)</f>
        <v>74.951</v>
      </c>
      <c r="I81" s="395">
        <f>SUM(I80)</f>
        <v>0</v>
      </c>
      <c r="J81" s="395">
        <f>SUM(J78:J79)</f>
        <v>60</v>
      </c>
      <c r="K81" s="123">
        <f>SUM(K78:K79)</f>
        <v>8.024</v>
      </c>
      <c r="L81" s="395">
        <f>SUM(L78:L79)</f>
        <v>360</v>
      </c>
      <c r="M81" s="460"/>
      <c r="N81" s="493"/>
    </row>
    <row r="82" spans="1:14" ht="3.75" customHeight="1">
      <c r="A82" s="4"/>
      <c r="B82" s="469"/>
      <c r="C82" s="469"/>
      <c r="D82" s="214"/>
      <c r="E82" s="214"/>
      <c r="F82" s="11"/>
      <c r="G82" s="197"/>
      <c r="H82" s="120"/>
      <c r="I82" s="197"/>
      <c r="J82" s="197"/>
      <c r="K82" s="346"/>
      <c r="L82" s="197"/>
      <c r="M82" s="460"/>
      <c r="N82" s="493"/>
    </row>
    <row r="83" spans="1:12" ht="12.75">
      <c r="A83" s="47">
        <v>13</v>
      </c>
      <c r="B83" s="400">
        <v>5166</v>
      </c>
      <c r="C83" s="400">
        <v>6171</v>
      </c>
      <c r="D83" s="99"/>
      <c r="E83" s="99"/>
      <c r="F83" s="84" t="s">
        <v>328</v>
      </c>
      <c r="G83" s="102"/>
      <c r="H83" s="98"/>
      <c r="I83" s="192"/>
      <c r="J83" s="185">
        <v>120</v>
      </c>
      <c r="K83" s="108">
        <v>69.456</v>
      </c>
      <c r="L83" s="185">
        <v>240</v>
      </c>
    </row>
    <row r="84" spans="1:12" ht="12.75">
      <c r="A84" s="47">
        <v>13</v>
      </c>
      <c r="B84" s="86">
        <v>5362</v>
      </c>
      <c r="C84" s="86">
        <v>6171</v>
      </c>
      <c r="D84" s="101"/>
      <c r="E84" s="99"/>
      <c r="F84" s="303" t="s">
        <v>35</v>
      </c>
      <c r="G84" s="102"/>
      <c r="H84" s="98"/>
      <c r="I84" s="196"/>
      <c r="J84" s="185">
        <v>5</v>
      </c>
      <c r="K84" s="108">
        <v>3.4</v>
      </c>
      <c r="L84" s="185">
        <v>4</v>
      </c>
    </row>
    <row r="85" spans="1:12" ht="12.75">
      <c r="A85" s="47">
        <v>13</v>
      </c>
      <c r="B85" s="400">
        <v>5192</v>
      </c>
      <c r="C85" s="400">
        <v>6171</v>
      </c>
      <c r="D85" s="99"/>
      <c r="E85" s="99"/>
      <c r="F85" s="156" t="s">
        <v>1056</v>
      </c>
      <c r="G85" s="102"/>
      <c r="H85" s="98"/>
      <c r="I85" s="196"/>
      <c r="J85" s="185">
        <v>60</v>
      </c>
      <c r="K85" s="108">
        <v>60</v>
      </c>
      <c r="L85" s="185">
        <v>0</v>
      </c>
    </row>
    <row r="86" spans="1:12" ht="3" customHeight="1">
      <c r="A86" s="47"/>
      <c r="B86" s="400"/>
      <c r="C86" s="400"/>
      <c r="D86" s="99"/>
      <c r="E86" s="99"/>
      <c r="F86" s="303"/>
      <c r="G86" s="117"/>
      <c r="H86" s="118"/>
      <c r="I86" s="196"/>
      <c r="J86" s="185"/>
      <c r="K86" s="108"/>
      <c r="L86" s="185"/>
    </row>
    <row r="87" spans="1:12" ht="12.75">
      <c r="A87" s="47">
        <v>15</v>
      </c>
      <c r="B87" s="400">
        <v>5175</v>
      </c>
      <c r="C87" s="400">
        <v>6171</v>
      </c>
      <c r="D87" s="99"/>
      <c r="E87" s="99"/>
      <c r="F87" s="43" t="s">
        <v>351</v>
      </c>
      <c r="G87" s="102"/>
      <c r="H87" s="98"/>
      <c r="I87" s="192"/>
      <c r="J87" s="185">
        <v>50</v>
      </c>
      <c r="K87" s="106">
        <v>23.144</v>
      </c>
      <c r="L87" s="185">
        <v>70</v>
      </c>
    </row>
    <row r="88" spans="1:12" ht="12.75">
      <c r="A88" s="47">
        <v>15</v>
      </c>
      <c r="B88" s="400">
        <v>5194</v>
      </c>
      <c r="C88" s="400">
        <v>6171</v>
      </c>
      <c r="D88" s="99"/>
      <c r="E88" s="99"/>
      <c r="F88" s="42" t="s">
        <v>573</v>
      </c>
      <c r="G88" s="102"/>
      <c r="H88" s="98"/>
      <c r="I88" s="192"/>
      <c r="J88" s="185">
        <v>5</v>
      </c>
      <c r="K88" s="106">
        <v>3.783</v>
      </c>
      <c r="L88" s="185">
        <v>5</v>
      </c>
    </row>
    <row r="89" spans="1:12" ht="12.75">
      <c r="A89" s="47">
        <v>16</v>
      </c>
      <c r="B89" s="400">
        <v>5169</v>
      </c>
      <c r="C89" s="400">
        <v>6171</v>
      </c>
      <c r="D89" s="99"/>
      <c r="E89" s="99"/>
      <c r="F89" s="42" t="s">
        <v>352</v>
      </c>
      <c r="G89" s="102"/>
      <c r="H89" s="98"/>
      <c r="I89" s="192"/>
      <c r="J89" s="185">
        <v>10</v>
      </c>
      <c r="K89" s="108">
        <v>7</v>
      </c>
      <c r="L89" s="185">
        <v>15</v>
      </c>
    </row>
    <row r="90" spans="1:12" ht="12.75">
      <c r="A90" s="58">
        <v>19</v>
      </c>
      <c r="B90" s="400">
        <v>5038</v>
      </c>
      <c r="C90" s="400">
        <v>6171</v>
      </c>
      <c r="D90" s="99"/>
      <c r="E90" s="99"/>
      <c r="F90" s="84" t="s">
        <v>1003</v>
      </c>
      <c r="G90" s="102"/>
      <c r="H90" s="98"/>
      <c r="I90" s="192"/>
      <c r="J90" s="185">
        <v>200</v>
      </c>
      <c r="K90" s="106">
        <v>202.901</v>
      </c>
      <c r="L90" s="185">
        <v>203</v>
      </c>
    </row>
    <row r="91" spans="1:12" ht="12.75">
      <c r="A91" s="58">
        <v>20</v>
      </c>
      <c r="B91" s="400">
        <v>5195</v>
      </c>
      <c r="C91" s="400">
        <v>6171</v>
      </c>
      <c r="D91" s="99"/>
      <c r="E91" s="99"/>
      <c r="F91" s="84" t="s">
        <v>744</v>
      </c>
      <c r="G91" s="102"/>
      <c r="H91" s="98"/>
      <c r="I91" s="192"/>
      <c r="J91" s="185">
        <v>25</v>
      </c>
      <c r="K91" s="106">
        <v>6.156</v>
      </c>
      <c r="L91" s="185">
        <v>25</v>
      </c>
    </row>
    <row r="92" spans="1:12" ht="2.25" customHeight="1">
      <c r="A92" s="47"/>
      <c r="B92" s="519"/>
      <c r="C92" s="519"/>
      <c r="D92" s="275"/>
      <c r="E92" s="275"/>
      <c r="F92" s="46"/>
      <c r="G92" s="86"/>
      <c r="H92" s="104"/>
      <c r="I92" s="184"/>
      <c r="J92" s="185"/>
      <c r="K92" s="121"/>
      <c r="L92" s="186"/>
    </row>
    <row r="93" spans="1:12" ht="12.75" customHeight="1">
      <c r="A93" s="17">
        <v>908</v>
      </c>
      <c r="B93" s="519">
        <v>4116</v>
      </c>
      <c r="C93" s="400"/>
      <c r="D93" s="99"/>
      <c r="E93" s="275">
        <v>14018</v>
      </c>
      <c r="F93" s="511" t="s">
        <v>878</v>
      </c>
      <c r="G93" s="86">
        <v>199</v>
      </c>
      <c r="H93" s="104">
        <v>199</v>
      </c>
      <c r="I93" s="184">
        <v>0</v>
      </c>
      <c r="J93" s="652"/>
      <c r="K93" s="542"/>
      <c r="L93" s="587"/>
    </row>
    <row r="94" spans="1:12" ht="12.75" customHeight="1">
      <c r="A94" s="425">
        <v>908</v>
      </c>
      <c r="B94" s="519">
        <v>5137</v>
      </c>
      <c r="C94" s="400">
        <v>3549</v>
      </c>
      <c r="D94" s="99"/>
      <c r="E94" s="275">
        <v>14018</v>
      </c>
      <c r="F94" s="653" t="s">
        <v>147</v>
      </c>
      <c r="G94" s="102"/>
      <c r="H94" s="98"/>
      <c r="I94" s="192"/>
      <c r="J94" s="184">
        <v>170</v>
      </c>
      <c r="K94" s="104">
        <v>0</v>
      </c>
      <c r="L94" s="184">
        <v>0</v>
      </c>
    </row>
    <row r="95" spans="1:12" ht="12.75" customHeight="1">
      <c r="A95" s="425">
        <v>908</v>
      </c>
      <c r="B95" s="519">
        <v>5137</v>
      </c>
      <c r="C95" s="400">
        <v>3549</v>
      </c>
      <c r="D95" s="99"/>
      <c r="E95" s="275"/>
      <c r="F95" s="653" t="s">
        <v>148</v>
      </c>
      <c r="G95" s="102"/>
      <c r="H95" s="98"/>
      <c r="I95" s="192"/>
      <c r="J95" s="184">
        <v>78</v>
      </c>
      <c r="K95" s="104">
        <v>0</v>
      </c>
      <c r="L95" s="184">
        <v>0</v>
      </c>
    </row>
    <row r="96" spans="1:12" ht="12.75" customHeight="1">
      <c r="A96" s="47">
        <v>908</v>
      </c>
      <c r="B96" s="519"/>
      <c r="C96" s="400"/>
      <c r="D96" s="99"/>
      <c r="E96" s="275"/>
      <c r="F96" s="52" t="s">
        <v>146</v>
      </c>
      <c r="G96" s="84">
        <f>SUM(G93:G95)</f>
        <v>199</v>
      </c>
      <c r="H96" s="106">
        <f>SUM(H93:H95)</f>
        <v>199</v>
      </c>
      <c r="I96" s="185">
        <f>SUM(I93:I95)</f>
        <v>0</v>
      </c>
      <c r="J96" s="185">
        <f>SUM(J94:J95)</f>
        <v>248</v>
      </c>
      <c r="K96" s="106">
        <f>SUM(K94:K95)</f>
        <v>0</v>
      </c>
      <c r="L96" s="185">
        <f>SUM(L94:L95)</f>
        <v>0</v>
      </c>
    </row>
    <row r="97" spans="1:12" ht="2.25" customHeight="1">
      <c r="A97" s="47"/>
      <c r="B97" s="519"/>
      <c r="C97" s="400"/>
      <c r="D97" s="99"/>
      <c r="E97" s="275"/>
      <c r="F97" s="52"/>
      <c r="G97" s="84"/>
      <c r="H97" s="106"/>
      <c r="I97" s="185"/>
      <c r="J97" s="185"/>
      <c r="K97" s="106"/>
      <c r="L97" s="185"/>
    </row>
    <row r="98" spans="1:12" ht="13.5" customHeight="1">
      <c r="A98" s="58">
        <v>929</v>
      </c>
      <c r="B98" s="400">
        <v>5366</v>
      </c>
      <c r="C98" s="400">
        <v>6402</v>
      </c>
      <c r="D98" s="99"/>
      <c r="E98" s="99">
        <v>14012</v>
      </c>
      <c r="F98" s="125" t="s">
        <v>88</v>
      </c>
      <c r="G98" s="102"/>
      <c r="H98" s="98"/>
      <c r="I98" s="192"/>
      <c r="J98" s="579">
        <v>252</v>
      </c>
      <c r="K98" s="580">
        <v>214.104</v>
      </c>
      <c r="L98" s="204">
        <v>0</v>
      </c>
    </row>
    <row r="99" spans="1:13" ht="13.5" customHeight="1" thickBot="1">
      <c r="A99" s="73">
        <v>950</v>
      </c>
      <c r="B99" s="344">
        <v>5168</v>
      </c>
      <c r="C99" s="344">
        <v>6171</v>
      </c>
      <c r="D99" s="100"/>
      <c r="E99" s="212"/>
      <c r="F99" s="446" t="s">
        <v>983</v>
      </c>
      <c r="G99" s="55"/>
      <c r="H99" s="256"/>
      <c r="I99" s="339"/>
      <c r="J99" s="186">
        <v>0</v>
      </c>
      <c r="K99" s="121">
        <v>0</v>
      </c>
      <c r="L99" s="186">
        <v>369</v>
      </c>
      <c r="M99" s="459"/>
    </row>
    <row r="100" spans="1:12" ht="13.5" thickBot="1">
      <c r="A100" s="3"/>
      <c r="B100" s="469"/>
      <c r="C100" s="469"/>
      <c r="D100" s="214"/>
      <c r="E100" s="214"/>
      <c r="F100" s="443" t="s">
        <v>824</v>
      </c>
      <c r="G100" s="250">
        <f>G96</f>
        <v>199</v>
      </c>
      <c r="H100" s="123">
        <f>H96</f>
        <v>199</v>
      </c>
      <c r="I100" s="395">
        <f>I96</f>
        <v>0</v>
      </c>
      <c r="J100" s="394">
        <f>SUM(J90+J89+J88+J87+J83+J84+J85+J91+J98+J99+J96)</f>
        <v>975</v>
      </c>
      <c r="K100" s="499">
        <f>SUM(K90+K89+K88+K87+K83+K84+K85+K91+K98+K99+K96)</f>
        <v>589.944</v>
      </c>
      <c r="L100" s="394">
        <f>SUM(L90+L89+L88+L87+L83+L84+L85+L91+L98+L99+L96)</f>
        <v>931</v>
      </c>
    </row>
    <row r="101" spans="1:12" ht="3.75" customHeight="1" thickBot="1">
      <c r="A101" s="4"/>
      <c r="B101" s="485"/>
      <c r="C101" s="485"/>
      <c r="D101" s="211"/>
      <c r="E101" s="211"/>
      <c r="F101" s="11"/>
      <c r="G101" s="197"/>
      <c r="H101" s="120"/>
      <c r="I101" s="197"/>
      <c r="J101" s="128"/>
      <c r="K101" s="120"/>
      <c r="L101" s="197"/>
    </row>
    <row r="102" spans="1:12" ht="13.5" thickBot="1">
      <c r="A102" s="4"/>
      <c r="B102" s="471"/>
      <c r="C102" s="471"/>
      <c r="D102" s="272"/>
      <c r="E102" s="272"/>
      <c r="F102" s="15" t="s">
        <v>99</v>
      </c>
      <c r="G102" s="116">
        <f>SUM(G41+G100+G76+G81)</f>
        <v>632.101</v>
      </c>
      <c r="H102" s="131">
        <f>SUM(H81+H76+H41+H100)</f>
        <v>683.048</v>
      </c>
      <c r="I102" s="329">
        <f>SUM(I81+I76+I41+I100)</f>
        <v>25</v>
      </c>
      <c r="J102" s="336">
        <f>SUM(J100+J50+J41+J76+J81)</f>
        <v>60282.537000000004</v>
      </c>
      <c r="K102" s="348">
        <f>SUM(K100+K50+K41+K76+K81)</f>
        <v>48912.67799999999</v>
      </c>
      <c r="L102" s="336">
        <f>SUM(L100+L50+L41+L76+L81)</f>
        <v>61921</v>
      </c>
    </row>
    <row r="103" spans="1:12" ht="3.75" customHeight="1" thickBot="1">
      <c r="A103" s="4"/>
      <c r="B103" s="469"/>
      <c r="C103" s="469"/>
      <c r="D103" s="214"/>
      <c r="E103" s="214"/>
      <c r="F103" s="9"/>
      <c r="G103" s="102"/>
      <c r="H103" s="98"/>
      <c r="I103" s="54"/>
      <c r="J103" s="53"/>
      <c r="K103" s="96"/>
      <c r="L103" s="183"/>
    </row>
    <row r="104" spans="1:12" ht="13.5" thickBot="1">
      <c r="A104" s="5">
        <v>2</v>
      </c>
      <c r="B104" s="462"/>
      <c r="C104" s="462"/>
      <c r="D104" s="210"/>
      <c r="E104" s="210"/>
      <c r="F104" s="6" t="s">
        <v>643</v>
      </c>
      <c r="G104" s="53"/>
      <c r="H104" s="96"/>
      <c r="I104" s="111"/>
      <c r="J104" s="53"/>
      <c r="K104" s="96"/>
      <c r="L104" s="183"/>
    </row>
    <row r="105" spans="1:12" ht="12.75">
      <c r="A105" s="176">
        <v>38</v>
      </c>
      <c r="B105" s="472">
        <v>2112</v>
      </c>
      <c r="C105" s="472">
        <v>3313</v>
      </c>
      <c r="D105" s="227"/>
      <c r="E105" s="227"/>
      <c r="F105" s="391" t="s">
        <v>1052</v>
      </c>
      <c r="G105" s="185">
        <v>20</v>
      </c>
      <c r="H105" s="106">
        <v>11.021</v>
      </c>
      <c r="I105" s="185">
        <v>0</v>
      </c>
      <c r="J105" s="409"/>
      <c r="K105" s="96"/>
      <c r="L105" s="183"/>
    </row>
    <row r="106" spans="1:12" ht="12.75">
      <c r="A106" s="56">
        <v>38</v>
      </c>
      <c r="B106" s="470">
        <v>5213</v>
      </c>
      <c r="C106" s="470">
        <v>3313</v>
      </c>
      <c r="D106" s="273"/>
      <c r="E106" s="273"/>
      <c r="F106" s="156" t="s">
        <v>38</v>
      </c>
      <c r="G106" s="102"/>
      <c r="H106" s="98"/>
      <c r="I106" s="54"/>
      <c r="J106" s="295">
        <v>750</v>
      </c>
      <c r="K106" s="106">
        <v>750</v>
      </c>
      <c r="L106" s="295">
        <v>750</v>
      </c>
    </row>
    <row r="107" spans="1:12" ht="2.25" customHeight="1">
      <c r="A107" s="58"/>
      <c r="B107" s="468"/>
      <c r="C107" s="468"/>
      <c r="D107" s="146"/>
      <c r="E107" s="146"/>
      <c r="F107" s="42"/>
      <c r="G107" s="102"/>
      <c r="H107" s="98"/>
      <c r="I107" s="54"/>
      <c r="J107" s="295"/>
      <c r="K107" s="106"/>
      <c r="L107" s="295"/>
    </row>
    <row r="108" spans="1:12" ht="12.75">
      <c r="A108" s="58">
        <v>39</v>
      </c>
      <c r="B108" s="400">
        <v>5221</v>
      </c>
      <c r="C108" s="400">
        <v>3311</v>
      </c>
      <c r="D108" s="99"/>
      <c r="E108" s="99"/>
      <c r="F108" s="84" t="s">
        <v>39</v>
      </c>
      <c r="G108" s="237"/>
      <c r="H108" s="98"/>
      <c r="I108" s="221"/>
      <c r="J108" s="295">
        <v>7270</v>
      </c>
      <c r="K108" s="108">
        <v>6366.178</v>
      </c>
      <c r="L108" s="295">
        <v>7288</v>
      </c>
    </row>
    <row r="109" spans="1:12" ht="1.5" customHeight="1">
      <c r="A109" s="58"/>
      <c r="B109" s="400"/>
      <c r="C109" s="400"/>
      <c r="D109" s="99"/>
      <c r="E109" s="99"/>
      <c r="F109" s="85"/>
      <c r="G109" s="334"/>
      <c r="H109" s="104"/>
      <c r="I109" s="334"/>
      <c r="J109" s="295"/>
      <c r="K109" s="108"/>
      <c r="L109" s="295"/>
    </row>
    <row r="110" spans="1:12" ht="12.75" customHeight="1">
      <c r="A110" s="16">
        <v>40</v>
      </c>
      <c r="B110" s="400">
        <v>4116</v>
      </c>
      <c r="C110" s="400"/>
      <c r="D110" s="99"/>
      <c r="E110" s="99">
        <v>34070</v>
      </c>
      <c r="F110" s="101" t="s">
        <v>117</v>
      </c>
      <c r="G110" s="199">
        <v>10</v>
      </c>
      <c r="H110" s="104">
        <v>10</v>
      </c>
      <c r="I110" s="199">
        <v>0</v>
      </c>
      <c r="J110" s="378"/>
      <c r="K110" s="120"/>
      <c r="L110" s="378"/>
    </row>
    <row r="111" spans="1:12" ht="12.75" customHeight="1">
      <c r="A111" s="16">
        <v>40</v>
      </c>
      <c r="B111" s="400">
        <v>4116</v>
      </c>
      <c r="C111" s="400"/>
      <c r="D111" s="99"/>
      <c r="E111" s="99">
        <v>34053</v>
      </c>
      <c r="F111" s="101" t="s">
        <v>124</v>
      </c>
      <c r="G111" s="199">
        <v>15</v>
      </c>
      <c r="H111" s="127">
        <v>15</v>
      </c>
      <c r="I111" s="199">
        <v>0</v>
      </c>
      <c r="J111" s="378"/>
      <c r="K111" s="120"/>
      <c r="L111" s="378"/>
    </row>
    <row r="112" spans="1:12" ht="12.75" customHeight="1">
      <c r="A112" s="16">
        <v>40</v>
      </c>
      <c r="B112" s="400">
        <v>5336</v>
      </c>
      <c r="C112" s="400">
        <v>3314</v>
      </c>
      <c r="D112" s="99"/>
      <c r="E112" s="99">
        <v>34070</v>
      </c>
      <c r="F112" s="101" t="s">
        <v>122</v>
      </c>
      <c r="G112" s="562"/>
      <c r="H112" s="563"/>
      <c r="I112" s="562"/>
      <c r="J112" s="205">
        <v>10</v>
      </c>
      <c r="K112" s="107">
        <v>10</v>
      </c>
      <c r="L112" s="205">
        <v>0</v>
      </c>
    </row>
    <row r="113" spans="1:12" ht="12.75" customHeight="1">
      <c r="A113" s="16">
        <v>40</v>
      </c>
      <c r="B113" s="400">
        <v>5336</v>
      </c>
      <c r="C113" s="400">
        <v>3314</v>
      </c>
      <c r="D113" s="99"/>
      <c r="E113" s="99">
        <v>34053</v>
      </c>
      <c r="F113" s="101" t="s">
        <v>123</v>
      </c>
      <c r="G113" s="564"/>
      <c r="H113" s="565"/>
      <c r="I113" s="564"/>
      <c r="J113" s="205">
        <v>15</v>
      </c>
      <c r="K113" s="107">
        <v>15</v>
      </c>
      <c r="L113" s="205">
        <v>0</v>
      </c>
    </row>
    <row r="114" spans="1:12" ht="12.75">
      <c r="A114" s="16">
        <v>40</v>
      </c>
      <c r="B114" s="400">
        <v>4122</v>
      </c>
      <c r="C114" s="400"/>
      <c r="D114" s="99"/>
      <c r="E114" s="99">
        <v>744</v>
      </c>
      <c r="F114" s="86" t="s">
        <v>759</v>
      </c>
      <c r="G114" s="199">
        <v>981</v>
      </c>
      <c r="H114" s="134">
        <v>981</v>
      </c>
      <c r="I114" s="199">
        <v>0</v>
      </c>
      <c r="J114" s="267"/>
      <c r="K114" s="110"/>
      <c r="L114" s="267"/>
    </row>
    <row r="115" spans="1:12" ht="12.75">
      <c r="A115" s="162">
        <v>40</v>
      </c>
      <c r="B115" s="400">
        <v>5336</v>
      </c>
      <c r="C115" s="400">
        <v>3314</v>
      </c>
      <c r="D115" s="99"/>
      <c r="E115" s="99">
        <v>744</v>
      </c>
      <c r="F115" s="86" t="s">
        <v>771</v>
      </c>
      <c r="G115" s="192"/>
      <c r="H115" s="98"/>
      <c r="I115" s="192"/>
      <c r="J115" s="205">
        <v>981</v>
      </c>
      <c r="K115" s="107">
        <v>981</v>
      </c>
      <c r="L115" s="205">
        <v>0</v>
      </c>
    </row>
    <row r="116" spans="1:12" ht="12.75">
      <c r="A116" s="162">
        <v>40</v>
      </c>
      <c r="B116" s="400">
        <v>5331</v>
      </c>
      <c r="C116" s="400">
        <v>3314</v>
      </c>
      <c r="D116" s="99"/>
      <c r="E116" s="99"/>
      <c r="F116" s="86" t="s">
        <v>917</v>
      </c>
      <c r="G116" s="109"/>
      <c r="H116" s="449"/>
      <c r="I116" s="690"/>
      <c r="J116" s="205">
        <v>4544</v>
      </c>
      <c r="K116" s="107">
        <v>3788</v>
      </c>
      <c r="L116" s="205">
        <v>4660</v>
      </c>
    </row>
    <row r="117" spans="1:12" ht="12.75">
      <c r="A117" s="58">
        <v>40</v>
      </c>
      <c r="B117" s="400"/>
      <c r="C117" s="400"/>
      <c r="D117" s="99"/>
      <c r="E117" s="99"/>
      <c r="F117" s="84" t="s">
        <v>770</v>
      </c>
      <c r="G117" s="112">
        <f>SUM(G110:G116)</f>
        <v>1006</v>
      </c>
      <c r="H117" s="108">
        <f>SUM(H110:H116)</f>
        <v>1006</v>
      </c>
      <c r="I117" s="112">
        <f>SUM(I110:I116)</f>
        <v>0</v>
      </c>
      <c r="J117" s="445">
        <f>SUM(J112:J116)</f>
        <v>5550</v>
      </c>
      <c r="K117" s="132">
        <f>SUM(K112:K116)</f>
        <v>4794</v>
      </c>
      <c r="L117" s="659">
        <f>SUM(L112:L116)</f>
        <v>4660</v>
      </c>
    </row>
    <row r="118" spans="1:12" ht="2.25" customHeight="1">
      <c r="A118" s="58"/>
      <c r="B118" s="400"/>
      <c r="C118" s="400"/>
      <c r="D118" s="99"/>
      <c r="E118" s="99"/>
      <c r="F118" s="42"/>
      <c r="G118" s="65"/>
      <c r="H118" s="108"/>
      <c r="I118" s="112"/>
      <c r="J118" s="184"/>
      <c r="K118" s="107"/>
      <c r="L118" s="295"/>
    </row>
    <row r="119" spans="1:12" ht="13.5" customHeight="1">
      <c r="A119" s="16">
        <v>41</v>
      </c>
      <c r="B119" s="496">
        <v>2229</v>
      </c>
      <c r="C119" s="400">
        <v>3319</v>
      </c>
      <c r="D119" s="99"/>
      <c r="E119" s="99"/>
      <c r="F119" s="36" t="s">
        <v>61</v>
      </c>
      <c r="G119" s="67">
        <v>0</v>
      </c>
      <c r="H119" s="107">
        <v>1.212</v>
      </c>
      <c r="I119" s="229">
        <v>0</v>
      </c>
      <c r="J119" s="192"/>
      <c r="K119" s="110"/>
      <c r="L119" s="378"/>
    </row>
    <row r="120" spans="1:12" ht="12.75">
      <c r="A120" s="16">
        <v>41</v>
      </c>
      <c r="B120" s="473">
        <v>5901</v>
      </c>
      <c r="C120" s="400">
        <v>3319</v>
      </c>
      <c r="D120" s="99"/>
      <c r="E120" s="99"/>
      <c r="F120" s="86" t="s">
        <v>686</v>
      </c>
      <c r="G120" s="102"/>
      <c r="H120" s="98"/>
      <c r="I120" s="54"/>
      <c r="J120" s="205">
        <v>0</v>
      </c>
      <c r="K120" s="104">
        <v>0</v>
      </c>
      <c r="L120" s="205">
        <v>1150</v>
      </c>
    </row>
    <row r="121" spans="1:12" ht="12.75">
      <c r="A121" s="16">
        <v>41</v>
      </c>
      <c r="B121" s="473">
        <v>5221</v>
      </c>
      <c r="C121" s="400">
        <v>3311</v>
      </c>
      <c r="D121" s="99"/>
      <c r="E121" s="99"/>
      <c r="F121" s="86" t="s">
        <v>966</v>
      </c>
      <c r="G121" s="102"/>
      <c r="H121" s="98"/>
      <c r="I121" s="54"/>
      <c r="J121" s="205">
        <v>15</v>
      </c>
      <c r="K121" s="104">
        <v>15</v>
      </c>
      <c r="L121" s="205">
        <v>0</v>
      </c>
    </row>
    <row r="122" spans="1:12" ht="12.75">
      <c r="A122" s="16">
        <v>41</v>
      </c>
      <c r="B122" s="473">
        <v>5339</v>
      </c>
      <c r="C122" s="400">
        <v>3311</v>
      </c>
      <c r="D122" s="99"/>
      <c r="E122" s="99"/>
      <c r="F122" s="86" t="s">
        <v>967</v>
      </c>
      <c r="G122" s="102"/>
      <c r="H122" s="98"/>
      <c r="I122" s="54"/>
      <c r="J122" s="205">
        <v>18</v>
      </c>
      <c r="K122" s="104">
        <v>18</v>
      </c>
      <c r="L122" s="205">
        <v>0</v>
      </c>
    </row>
    <row r="123" spans="1:12" ht="12.75">
      <c r="A123" s="16">
        <v>41</v>
      </c>
      <c r="B123" s="473">
        <v>5212</v>
      </c>
      <c r="C123" s="400">
        <v>3312</v>
      </c>
      <c r="D123" s="99"/>
      <c r="E123" s="99"/>
      <c r="F123" s="101" t="s">
        <v>162</v>
      </c>
      <c r="G123" s="102"/>
      <c r="H123" s="98"/>
      <c r="I123" s="54"/>
      <c r="J123" s="205">
        <v>55</v>
      </c>
      <c r="K123" s="104">
        <v>55</v>
      </c>
      <c r="L123" s="205">
        <v>0</v>
      </c>
    </row>
    <row r="124" spans="1:12" ht="12.75">
      <c r="A124" s="16">
        <v>41</v>
      </c>
      <c r="B124" s="473">
        <v>5221</v>
      </c>
      <c r="C124" s="400">
        <v>3312</v>
      </c>
      <c r="D124" s="99"/>
      <c r="E124" s="99"/>
      <c r="F124" s="86" t="s">
        <v>206</v>
      </c>
      <c r="G124" s="102"/>
      <c r="H124" s="98"/>
      <c r="I124" s="54"/>
      <c r="J124" s="205">
        <v>18</v>
      </c>
      <c r="K124" s="104">
        <v>18</v>
      </c>
      <c r="L124" s="205">
        <v>0</v>
      </c>
    </row>
    <row r="125" spans="1:12" ht="12.75">
      <c r="A125" s="16">
        <v>41</v>
      </c>
      <c r="B125" s="473">
        <v>5222</v>
      </c>
      <c r="C125" s="400">
        <v>3312</v>
      </c>
      <c r="D125" s="99"/>
      <c r="E125" s="99"/>
      <c r="F125" s="101" t="s">
        <v>164</v>
      </c>
      <c r="G125" s="102"/>
      <c r="H125" s="98"/>
      <c r="I125" s="54"/>
      <c r="J125" s="205">
        <v>455</v>
      </c>
      <c r="K125" s="104">
        <v>440</v>
      </c>
      <c r="L125" s="205">
        <v>0</v>
      </c>
    </row>
    <row r="126" spans="1:12" ht="12.75">
      <c r="A126" s="16">
        <v>41</v>
      </c>
      <c r="B126" s="473">
        <v>5229</v>
      </c>
      <c r="C126" s="400">
        <v>3312</v>
      </c>
      <c r="D126" s="99"/>
      <c r="E126" s="99"/>
      <c r="F126" s="86" t="s">
        <v>213</v>
      </c>
      <c r="G126" s="102"/>
      <c r="H126" s="98"/>
      <c r="I126" s="54"/>
      <c r="J126" s="205">
        <v>180</v>
      </c>
      <c r="K126" s="104">
        <v>180</v>
      </c>
      <c r="L126" s="205">
        <v>0</v>
      </c>
    </row>
    <row r="127" spans="1:12" ht="12.75">
      <c r="A127" s="16">
        <v>41</v>
      </c>
      <c r="B127" s="473">
        <v>5339</v>
      </c>
      <c r="C127" s="400">
        <v>3312</v>
      </c>
      <c r="D127" s="99"/>
      <c r="E127" s="99"/>
      <c r="F127" s="86" t="s">
        <v>215</v>
      </c>
      <c r="G127" s="102"/>
      <c r="H127" s="98"/>
      <c r="I127" s="54"/>
      <c r="J127" s="205">
        <v>25</v>
      </c>
      <c r="K127" s="104">
        <v>25</v>
      </c>
      <c r="L127" s="205">
        <v>0</v>
      </c>
    </row>
    <row r="128" spans="1:12" ht="12.75">
      <c r="A128" s="16">
        <v>41</v>
      </c>
      <c r="B128" s="473">
        <v>5493</v>
      </c>
      <c r="C128" s="400">
        <v>3312</v>
      </c>
      <c r="D128" s="99"/>
      <c r="E128" s="99"/>
      <c r="F128" s="101" t="s">
        <v>151</v>
      </c>
      <c r="G128" s="102"/>
      <c r="H128" s="98"/>
      <c r="I128" s="54"/>
      <c r="J128" s="205">
        <v>22</v>
      </c>
      <c r="K128" s="104">
        <v>22</v>
      </c>
      <c r="L128" s="205">
        <v>0</v>
      </c>
    </row>
    <row r="129" spans="1:12" ht="12.75">
      <c r="A129" s="16">
        <v>41</v>
      </c>
      <c r="B129" s="473">
        <v>5221</v>
      </c>
      <c r="C129" s="400">
        <v>3313</v>
      </c>
      <c r="D129" s="99"/>
      <c r="E129" s="99"/>
      <c r="F129" s="86" t="s">
        <v>214</v>
      </c>
      <c r="G129" s="102"/>
      <c r="H129" s="98"/>
      <c r="I129" s="54"/>
      <c r="J129" s="205">
        <v>30</v>
      </c>
      <c r="K129" s="104">
        <v>30</v>
      </c>
      <c r="L129" s="205">
        <v>0</v>
      </c>
    </row>
    <row r="130" spans="1:12" ht="12.75">
      <c r="A130" s="16">
        <v>41</v>
      </c>
      <c r="B130" s="473">
        <v>5222</v>
      </c>
      <c r="C130" s="400">
        <v>3313</v>
      </c>
      <c r="D130" s="99"/>
      <c r="E130" s="99"/>
      <c r="F130" s="86" t="s">
        <v>165</v>
      </c>
      <c r="G130" s="102"/>
      <c r="H130" s="98"/>
      <c r="I130" s="54"/>
      <c r="J130" s="205">
        <v>30</v>
      </c>
      <c r="K130" s="104">
        <v>30</v>
      </c>
      <c r="L130" s="205">
        <v>0</v>
      </c>
    </row>
    <row r="131" spans="1:12" ht="12.75">
      <c r="A131" s="16">
        <v>41</v>
      </c>
      <c r="B131" s="473">
        <v>5222</v>
      </c>
      <c r="C131" s="400">
        <v>3315</v>
      </c>
      <c r="D131" s="99"/>
      <c r="E131" s="99"/>
      <c r="F131" s="86" t="s">
        <v>166</v>
      </c>
      <c r="G131" s="102"/>
      <c r="H131" s="98"/>
      <c r="I131" s="54"/>
      <c r="J131" s="205">
        <v>10</v>
      </c>
      <c r="K131" s="104">
        <v>10</v>
      </c>
      <c r="L131" s="205">
        <v>0</v>
      </c>
    </row>
    <row r="132" spans="1:12" ht="12.75">
      <c r="A132" s="16">
        <v>41</v>
      </c>
      <c r="B132" s="473">
        <v>5339</v>
      </c>
      <c r="C132" s="400">
        <v>3315</v>
      </c>
      <c r="D132" s="99"/>
      <c r="E132" s="99"/>
      <c r="F132" s="86" t="s">
        <v>968</v>
      </c>
      <c r="G132" s="102"/>
      <c r="H132" s="98"/>
      <c r="I132" s="54"/>
      <c r="J132" s="205">
        <v>25</v>
      </c>
      <c r="K132" s="104">
        <v>25</v>
      </c>
      <c r="L132" s="205">
        <v>0</v>
      </c>
    </row>
    <row r="133" spans="1:12" ht="12.75">
      <c r="A133" s="16">
        <v>41</v>
      </c>
      <c r="B133" s="473">
        <v>5493</v>
      </c>
      <c r="C133" s="400">
        <v>3315</v>
      </c>
      <c r="D133" s="99"/>
      <c r="E133" s="99"/>
      <c r="F133" s="86" t="s">
        <v>167</v>
      </c>
      <c r="G133" s="102"/>
      <c r="H133" s="98"/>
      <c r="I133" s="54"/>
      <c r="J133" s="205">
        <v>8</v>
      </c>
      <c r="K133" s="104">
        <v>8</v>
      </c>
      <c r="L133" s="205">
        <v>0</v>
      </c>
    </row>
    <row r="134" spans="1:12" ht="12.75">
      <c r="A134" s="16">
        <v>41</v>
      </c>
      <c r="B134" s="473">
        <v>5212</v>
      </c>
      <c r="C134" s="400">
        <v>3316</v>
      </c>
      <c r="D134" s="99"/>
      <c r="E134" s="99"/>
      <c r="F134" s="86" t="s">
        <v>152</v>
      </c>
      <c r="G134" s="102"/>
      <c r="H134" s="98"/>
      <c r="I134" s="54"/>
      <c r="J134" s="205">
        <v>12</v>
      </c>
      <c r="K134" s="104">
        <v>12</v>
      </c>
      <c r="L134" s="205">
        <v>0</v>
      </c>
    </row>
    <row r="135" spans="1:12" ht="12.75">
      <c r="A135" s="16">
        <v>41</v>
      </c>
      <c r="B135" s="473">
        <v>5222</v>
      </c>
      <c r="C135" s="400">
        <v>3316</v>
      </c>
      <c r="D135" s="99"/>
      <c r="E135" s="99"/>
      <c r="F135" s="101" t="s">
        <v>170</v>
      </c>
      <c r="G135" s="102"/>
      <c r="H135" s="98"/>
      <c r="I135" s="54"/>
      <c r="J135" s="205">
        <v>13</v>
      </c>
      <c r="K135" s="104">
        <v>13</v>
      </c>
      <c r="L135" s="205">
        <v>0</v>
      </c>
    </row>
    <row r="136" spans="1:12" ht="12.75">
      <c r="A136" s="16">
        <v>41</v>
      </c>
      <c r="B136" s="473">
        <v>5493</v>
      </c>
      <c r="C136" s="400">
        <v>3316</v>
      </c>
      <c r="D136" s="99"/>
      <c r="E136" s="99"/>
      <c r="F136" s="86" t="s">
        <v>171</v>
      </c>
      <c r="G136" s="102"/>
      <c r="H136" s="98"/>
      <c r="I136" s="54"/>
      <c r="J136" s="205">
        <v>6</v>
      </c>
      <c r="K136" s="104">
        <v>6</v>
      </c>
      <c r="L136" s="205">
        <v>0</v>
      </c>
    </row>
    <row r="137" spans="1:12" ht="12.75">
      <c r="A137" s="16">
        <v>41</v>
      </c>
      <c r="B137" s="473">
        <v>5213</v>
      </c>
      <c r="C137" s="400">
        <v>3319</v>
      </c>
      <c r="D137" s="99"/>
      <c r="E137" s="99"/>
      <c r="F137" s="101" t="s">
        <v>191</v>
      </c>
      <c r="G137" s="102"/>
      <c r="H137" s="98"/>
      <c r="I137" s="54"/>
      <c r="J137" s="205">
        <v>50</v>
      </c>
      <c r="K137" s="104">
        <v>50</v>
      </c>
      <c r="L137" s="205">
        <v>0</v>
      </c>
    </row>
    <row r="138" spans="1:12" ht="12.75">
      <c r="A138" s="16">
        <v>41</v>
      </c>
      <c r="B138" s="473">
        <v>5221</v>
      </c>
      <c r="C138" s="400">
        <v>3319</v>
      </c>
      <c r="D138" s="99"/>
      <c r="E138" s="99"/>
      <c r="F138" s="86" t="s">
        <v>163</v>
      </c>
      <c r="G138" s="102"/>
      <c r="H138" s="98"/>
      <c r="I138" s="54"/>
      <c r="J138" s="205">
        <v>21</v>
      </c>
      <c r="K138" s="104">
        <v>21</v>
      </c>
      <c r="L138" s="205">
        <v>0</v>
      </c>
    </row>
    <row r="139" spans="1:12" ht="12.75">
      <c r="A139" s="16">
        <v>41</v>
      </c>
      <c r="B139" s="473">
        <v>5222</v>
      </c>
      <c r="C139" s="400">
        <v>3319</v>
      </c>
      <c r="D139" s="99"/>
      <c r="E139" s="99"/>
      <c r="F139" s="86" t="s">
        <v>168</v>
      </c>
      <c r="G139" s="102"/>
      <c r="H139" s="98"/>
      <c r="I139" s="54"/>
      <c r="J139" s="205">
        <v>117</v>
      </c>
      <c r="K139" s="104">
        <v>111</v>
      </c>
      <c r="L139" s="205">
        <v>0</v>
      </c>
    </row>
    <row r="140" spans="1:12" ht="12.75">
      <c r="A140" s="16">
        <v>41</v>
      </c>
      <c r="B140" s="473">
        <v>5331</v>
      </c>
      <c r="C140" s="400">
        <v>3319</v>
      </c>
      <c r="D140" s="99"/>
      <c r="E140" s="99"/>
      <c r="F140" s="101" t="s">
        <v>969</v>
      </c>
      <c r="G140" s="102"/>
      <c r="H140" s="98"/>
      <c r="I140" s="54"/>
      <c r="J140" s="205">
        <v>9</v>
      </c>
      <c r="K140" s="104">
        <v>9</v>
      </c>
      <c r="L140" s="205">
        <v>0</v>
      </c>
    </row>
    <row r="141" spans="1:12" ht="12.75">
      <c r="A141" s="16">
        <v>41</v>
      </c>
      <c r="B141" s="473">
        <v>5339</v>
      </c>
      <c r="C141" s="400">
        <v>3319</v>
      </c>
      <c r="D141" s="99"/>
      <c r="E141" s="99"/>
      <c r="F141" s="86" t="s">
        <v>169</v>
      </c>
      <c r="G141" s="102"/>
      <c r="H141" s="98"/>
      <c r="I141" s="54"/>
      <c r="J141" s="205">
        <v>60</v>
      </c>
      <c r="K141" s="104">
        <v>60</v>
      </c>
      <c r="L141" s="205">
        <v>0</v>
      </c>
    </row>
    <row r="142" spans="1:12" ht="12.75">
      <c r="A142" s="16">
        <v>41</v>
      </c>
      <c r="B142" s="473">
        <v>5222</v>
      </c>
      <c r="C142" s="400">
        <v>3429</v>
      </c>
      <c r="D142" s="99"/>
      <c r="E142" s="99"/>
      <c r="F142" s="101" t="s">
        <v>172</v>
      </c>
      <c r="G142" s="102"/>
      <c r="H142" s="98"/>
      <c r="I142" s="54"/>
      <c r="J142" s="205">
        <v>26</v>
      </c>
      <c r="K142" s="104">
        <v>26</v>
      </c>
      <c r="L142" s="205">
        <v>0</v>
      </c>
    </row>
    <row r="143" spans="1:12" ht="12.75">
      <c r="A143" s="58">
        <v>41</v>
      </c>
      <c r="B143" s="473"/>
      <c r="C143" s="400"/>
      <c r="D143" s="99"/>
      <c r="E143" s="99"/>
      <c r="F143" s="84" t="s">
        <v>1047</v>
      </c>
      <c r="G143" s="84">
        <f>SUM(G119:G120)</f>
        <v>0</v>
      </c>
      <c r="H143" s="106">
        <f>SUM(H119:H120)</f>
        <v>1.212</v>
      </c>
      <c r="I143" s="105">
        <f>SUM(I119:I120)</f>
        <v>0</v>
      </c>
      <c r="J143" s="185">
        <f>SUM(J120:J142)</f>
        <v>1205</v>
      </c>
      <c r="K143" s="106">
        <f>SUM(K120:K142)</f>
        <v>1184</v>
      </c>
      <c r="L143" s="105">
        <f>SUM(L120:L142)</f>
        <v>1150</v>
      </c>
    </row>
    <row r="144" spans="1:12" ht="1.5" customHeight="1">
      <c r="A144" s="58"/>
      <c r="B144" s="400"/>
      <c r="C144" s="400"/>
      <c r="D144" s="99"/>
      <c r="E144" s="99"/>
      <c r="F144" s="84"/>
      <c r="G144" s="84"/>
      <c r="H144" s="106"/>
      <c r="I144" s="105"/>
      <c r="J144" s="105"/>
      <c r="K144" s="106"/>
      <c r="L144" s="105"/>
    </row>
    <row r="145" spans="1:13" ht="12.75">
      <c r="A145" s="75">
        <v>42</v>
      </c>
      <c r="B145" s="474">
        <v>2111</v>
      </c>
      <c r="C145" s="474">
        <v>3319</v>
      </c>
      <c r="D145" s="175"/>
      <c r="E145" s="175"/>
      <c r="F145" s="36" t="s">
        <v>863</v>
      </c>
      <c r="G145" s="199">
        <v>40</v>
      </c>
      <c r="H145" s="134">
        <v>40</v>
      </c>
      <c r="I145" s="199">
        <v>40</v>
      </c>
      <c r="J145" s="267"/>
      <c r="K145" s="110"/>
      <c r="L145" s="267"/>
      <c r="M145" s="459"/>
    </row>
    <row r="146" spans="1:13" ht="12.75" customHeight="1">
      <c r="A146" s="75">
        <v>42</v>
      </c>
      <c r="B146" s="474">
        <v>2111</v>
      </c>
      <c r="C146" s="474">
        <v>3319</v>
      </c>
      <c r="D146" s="175"/>
      <c r="E146" s="175"/>
      <c r="F146" s="40" t="s">
        <v>1017</v>
      </c>
      <c r="G146" s="184">
        <v>50</v>
      </c>
      <c r="H146" s="104">
        <v>36.3</v>
      </c>
      <c r="I146" s="199">
        <v>40</v>
      </c>
      <c r="J146" s="301"/>
      <c r="K146" s="302"/>
      <c r="L146" s="660"/>
      <c r="M146" s="459"/>
    </row>
    <row r="147" spans="1:13" ht="12.75">
      <c r="A147" s="16">
        <v>42</v>
      </c>
      <c r="B147" s="400">
        <v>5221</v>
      </c>
      <c r="C147" s="400">
        <v>3319</v>
      </c>
      <c r="D147" s="99"/>
      <c r="E147" s="99"/>
      <c r="F147" s="67" t="s">
        <v>334</v>
      </c>
      <c r="G147" s="102"/>
      <c r="H147" s="98"/>
      <c r="I147" s="54"/>
      <c r="J147" s="205">
        <v>100</v>
      </c>
      <c r="K147" s="134">
        <v>100</v>
      </c>
      <c r="L147" s="205">
        <v>100</v>
      </c>
      <c r="M147" s="459"/>
    </row>
    <row r="148" spans="1:12" ht="12.75">
      <c r="A148" s="75">
        <v>42</v>
      </c>
      <c r="B148" s="474">
        <v>5169</v>
      </c>
      <c r="C148" s="474">
        <v>3319</v>
      </c>
      <c r="D148" s="175"/>
      <c r="E148" s="175"/>
      <c r="F148" s="36" t="s">
        <v>388</v>
      </c>
      <c r="G148" s="102"/>
      <c r="H148" s="98"/>
      <c r="I148" s="54"/>
      <c r="J148" s="205">
        <v>0</v>
      </c>
      <c r="K148" s="107">
        <v>89.991</v>
      </c>
      <c r="L148" s="205">
        <v>90</v>
      </c>
    </row>
    <row r="149" spans="1:12" ht="12.75">
      <c r="A149" s="75">
        <v>42</v>
      </c>
      <c r="B149" s="474">
        <v>5169</v>
      </c>
      <c r="C149" s="474">
        <v>3319</v>
      </c>
      <c r="D149" s="175"/>
      <c r="E149" s="175">
        <v>749</v>
      </c>
      <c r="F149" s="36" t="s">
        <v>791</v>
      </c>
      <c r="G149" s="102"/>
      <c r="H149" s="98"/>
      <c r="I149" s="54"/>
      <c r="J149" s="205">
        <v>89.991</v>
      </c>
      <c r="K149" s="107">
        <v>0</v>
      </c>
      <c r="L149" s="205">
        <v>0</v>
      </c>
    </row>
    <row r="150" spans="1:12" ht="12.75">
      <c r="A150" s="58">
        <v>42</v>
      </c>
      <c r="B150" s="400"/>
      <c r="C150" s="400"/>
      <c r="D150" s="99"/>
      <c r="E150" s="99"/>
      <c r="F150" s="84" t="s">
        <v>1013</v>
      </c>
      <c r="G150" s="185">
        <f>SUM(G145:G148)</f>
        <v>90</v>
      </c>
      <c r="H150" s="106">
        <f>SUM(H145:H148)</f>
        <v>76.3</v>
      </c>
      <c r="I150" s="105">
        <f>SUM(I145:I148)</f>
        <v>80</v>
      </c>
      <c r="J150" s="185">
        <f>SUM(J147:J149)</f>
        <v>189.99099999999999</v>
      </c>
      <c r="K150" s="106">
        <f>SUM(K147:K149)</f>
        <v>189.99099999999999</v>
      </c>
      <c r="L150" s="105">
        <f>SUM(L147:L149)</f>
        <v>190</v>
      </c>
    </row>
    <row r="151" spans="1:12" ht="2.25" customHeight="1">
      <c r="A151" s="58"/>
      <c r="B151" s="400"/>
      <c r="C151" s="400"/>
      <c r="D151" s="99"/>
      <c r="E151" s="99"/>
      <c r="F151" s="38"/>
      <c r="G151" s="184"/>
      <c r="H151" s="106"/>
      <c r="I151" s="185"/>
      <c r="J151" s="184"/>
      <c r="K151" s="104"/>
      <c r="L151" s="184"/>
    </row>
    <row r="152" spans="1:12" ht="12.75">
      <c r="A152" s="16">
        <v>52</v>
      </c>
      <c r="B152" s="400">
        <v>2111</v>
      </c>
      <c r="C152" s="400">
        <v>3319</v>
      </c>
      <c r="D152" s="99"/>
      <c r="E152" s="99"/>
      <c r="F152" s="40" t="s">
        <v>1017</v>
      </c>
      <c r="G152" s="184">
        <v>308</v>
      </c>
      <c r="H152" s="104">
        <v>308.55</v>
      </c>
      <c r="I152" s="184">
        <v>300</v>
      </c>
      <c r="J152" s="192"/>
      <c r="K152" s="96"/>
      <c r="L152" s="192"/>
    </row>
    <row r="153" spans="1:12" ht="12.75">
      <c r="A153" s="16">
        <v>52</v>
      </c>
      <c r="B153" s="400">
        <v>2111</v>
      </c>
      <c r="C153" s="400">
        <v>3319</v>
      </c>
      <c r="D153" s="99"/>
      <c r="E153" s="99"/>
      <c r="F153" s="40" t="s">
        <v>863</v>
      </c>
      <c r="G153" s="184">
        <v>445</v>
      </c>
      <c r="H153" s="104">
        <v>323</v>
      </c>
      <c r="I153" s="184">
        <v>445</v>
      </c>
      <c r="J153" s="192"/>
      <c r="K153" s="96"/>
      <c r="L153" s="192"/>
    </row>
    <row r="154" spans="1:12" ht="12.75">
      <c r="A154" s="16">
        <v>52</v>
      </c>
      <c r="B154" s="400">
        <v>2131</v>
      </c>
      <c r="C154" s="400">
        <v>3319</v>
      </c>
      <c r="D154" s="99"/>
      <c r="E154" s="99"/>
      <c r="F154" s="164" t="s">
        <v>1015</v>
      </c>
      <c r="G154" s="184">
        <v>364</v>
      </c>
      <c r="H154" s="104">
        <v>363.95</v>
      </c>
      <c r="I154" s="184">
        <v>360</v>
      </c>
      <c r="J154" s="200"/>
      <c r="K154" s="240"/>
      <c r="L154" s="192"/>
    </row>
    <row r="155" spans="1:12" ht="12.75">
      <c r="A155" s="16">
        <v>52</v>
      </c>
      <c r="B155" s="400">
        <v>5221</v>
      </c>
      <c r="C155" s="400">
        <v>3319</v>
      </c>
      <c r="D155" s="99"/>
      <c r="E155" s="99"/>
      <c r="F155" s="67" t="s">
        <v>337</v>
      </c>
      <c r="G155" s="171"/>
      <c r="H155" s="98"/>
      <c r="I155" s="54"/>
      <c r="J155" s="184">
        <v>350</v>
      </c>
      <c r="K155" s="104">
        <v>350</v>
      </c>
      <c r="L155" s="184">
        <v>400</v>
      </c>
    </row>
    <row r="156" spans="1:12" ht="12.75">
      <c r="A156" s="16">
        <v>52</v>
      </c>
      <c r="B156" s="400">
        <v>5154</v>
      </c>
      <c r="C156" s="400">
        <v>3319</v>
      </c>
      <c r="D156" s="99"/>
      <c r="E156" s="99"/>
      <c r="F156" s="67" t="s">
        <v>463</v>
      </c>
      <c r="G156" s="171"/>
      <c r="H156" s="98"/>
      <c r="I156" s="54"/>
      <c r="J156" s="184">
        <v>30</v>
      </c>
      <c r="K156" s="104">
        <v>7.352</v>
      </c>
      <c r="L156" s="184">
        <v>10</v>
      </c>
    </row>
    <row r="157" spans="1:12" ht="12.75">
      <c r="A157" s="16">
        <v>52</v>
      </c>
      <c r="B157" s="400">
        <v>5164</v>
      </c>
      <c r="C157" s="400">
        <v>3319</v>
      </c>
      <c r="D157" s="99"/>
      <c r="E157" s="99"/>
      <c r="F157" s="164" t="s">
        <v>474</v>
      </c>
      <c r="G157" s="54"/>
      <c r="H157" s="98"/>
      <c r="I157" s="54"/>
      <c r="J157" s="184">
        <v>0</v>
      </c>
      <c r="K157" s="104">
        <v>85</v>
      </c>
      <c r="L157" s="184">
        <v>85</v>
      </c>
    </row>
    <row r="158" spans="1:12" ht="12.75">
      <c r="A158" s="16">
        <v>52</v>
      </c>
      <c r="B158" s="400">
        <v>5164</v>
      </c>
      <c r="C158" s="400">
        <v>3319</v>
      </c>
      <c r="D158" s="99"/>
      <c r="E158" s="99">
        <v>749</v>
      </c>
      <c r="F158" s="164" t="s">
        <v>790</v>
      </c>
      <c r="G158" s="54"/>
      <c r="H158" s="98"/>
      <c r="I158" s="54"/>
      <c r="J158" s="184">
        <v>85</v>
      </c>
      <c r="K158" s="104">
        <v>0</v>
      </c>
      <c r="L158" s="184">
        <v>0</v>
      </c>
    </row>
    <row r="159" spans="1:12" ht="12.75">
      <c r="A159" s="16">
        <v>52</v>
      </c>
      <c r="B159" s="400">
        <v>5169</v>
      </c>
      <c r="C159" s="400">
        <v>3319</v>
      </c>
      <c r="D159" s="99"/>
      <c r="E159" s="99"/>
      <c r="F159" s="164" t="s">
        <v>808</v>
      </c>
      <c r="G159" s="54"/>
      <c r="H159" s="98"/>
      <c r="I159" s="54"/>
      <c r="J159" s="184">
        <v>325.603</v>
      </c>
      <c r="K159" s="104">
        <v>429.5</v>
      </c>
      <c r="L159" s="184">
        <v>723</v>
      </c>
    </row>
    <row r="160" spans="1:12" ht="12.75">
      <c r="A160" s="16">
        <v>52</v>
      </c>
      <c r="B160" s="400">
        <v>5169</v>
      </c>
      <c r="C160" s="400">
        <v>3319</v>
      </c>
      <c r="D160" s="99"/>
      <c r="E160" s="99">
        <v>749</v>
      </c>
      <c r="F160" s="164" t="s">
        <v>789</v>
      </c>
      <c r="G160" s="54"/>
      <c r="H160" s="98"/>
      <c r="I160" s="54"/>
      <c r="J160" s="184">
        <v>377.397</v>
      </c>
      <c r="K160" s="104">
        <v>0</v>
      </c>
      <c r="L160" s="184">
        <v>0</v>
      </c>
    </row>
    <row r="161" spans="1:12" ht="12.75">
      <c r="A161" s="58">
        <v>52</v>
      </c>
      <c r="B161" s="400"/>
      <c r="C161" s="400"/>
      <c r="D161" s="99"/>
      <c r="E161" s="99"/>
      <c r="F161" s="38" t="s">
        <v>1016</v>
      </c>
      <c r="G161" s="105">
        <f>SUM(G152:G159)</f>
        <v>1117</v>
      </c>
      <c r="H161" s="106">
        <f>SUM(H152:H159)</f>
        <v>995.5</v>
      </c>
      <c r="I161" s="105">
        <f>SUM(I152:I159)</f>
        <v>1105</v>
      </c>
      <c r="J161" s="105">
        <f>SUM(J155:J160)</f>
        <v>1168</v>
      </c>
      <c r="K161" s="106">
        <f>SUM(K155:K160)</f>
        <v>871.852</v>
      </c>
      <c r="L161" s="105">
        <f>SUM(L155:L160)</f>
        <v>1218</v>
      </c>
    </row>
    <row r="162" spans="1:12" ht="2.25" customHeight="1">
      <c r="A162" s="4"/>
      <c r="B162" s="469"/>
      <c r="C162" s="469"/>
      <c r="D162" s="214"/>
      <c r="E162" s="214"/>
      <c r="F162" s="11"/>
      <c r="G162" s="105"/>
      <c r="H162" s="118"/>
      <c r="I162" s="185"/>
      <c r="J162" s="105"/>
      <c r="K162" s="106"/>
      <c r="L162" s="105"/>
    </row>
    <row r="163" spans="1:12" ht="12.75">
      <c r="A163" s="16">
        <v>56</v>
      </c>
      <c r="B163" s="400">
        <v>2111</v>
      </c>
      <c r="C163" s="400">
        <v>3319</v>
      </c>
      <c r="D163" s="99"/>
      <c r="E163" s="99"/>
      <c r="F163" s="40" t="s">
        <v>1017</v>
      </c>
      <c r="G163" s="184">
        <v>232</v>
      </c>
      <c r="H163" s="104">
        <v>242</v>
      </c>
      <c r="I163" s="184">
        <v>242</v>
      </c>
      <c r="J163" s="192"/>
      <c r="K163" s="96"/>
      <c r="L163" s="192"/>
    </row>
    <row r="164" spans="1:12" ht="12.75">
      <c r="A164" s="57">
        <v>56</v>
      </c>
      <c r="B164" s="470">
        <v>2111</v>
      </c>
      <c r="C164" s="470">
        <v>3319</v>
      </c>
      <c r="D164" s="273"/>
      <c r="E164" s="273"/>
      <c r="F164" s="45" t="s">
        <v>863</v>
      </c>
      <c r="G164" s="184">
        <v>150</v>
      </c>
      <c r="H164" s="104">
        <v>0</v>
      </c>
      <c r="I164" s="184">
        <v>150</v>
      </c>
      <c r="J164" s="192"/>
      <c r="K164" s="96"/>
      <c r="L164" s="192"/>
    </row>
    <row r="165" spans="1:12" ht="12" customHeight="1">
      <c r="A165" s="16">
        <v>56</v>
      </c>
      <c r="B165" s="400">
        <v>2131</v>
      </c>
      <c r="C165" s="400">
        <v>3319</v>
      </c>
      <c r="D165" s="99"/>
      <c r="E165" s="99"/>
      <c r="F165" s="164" t="s">
        <v>1015</v>
      </c>
      <c r="G165" s="184">
        <v>60</v>
      </c>
      <c r="H165" s="104">
        <v>80.55</v>
      </c>
      <c r="I165" s="184">
        <v>80</v>
      </c>
      <c r="J165" s="200"/>
      <c r="K165" s="240"/>
      <c r="L165" s="192"/>
    </row>
    <row r="166" spans="1:12" ht="12.75">
      <c r="A166" s="16">
        <v>56</v>
      </c>
      <c r="B166" s="400">
        <v>5221</v>
      </c>
      <c r="C166" s="400">
        <v>3319</v>
      </c>
      <c r="D166" s="99"/>
      <c r="E166" s="99"/>
      <c r="F166" s="67" t="s">
        <v>334</v>
      </c>
      <c r="G166" s="54"/>
      <c r="H166" s="98"/>
      <c r="I166" s="54"/>
      <c r="J166" s="184">
        <v>268</v>
      </c>
      <c r="K166" s="104">
        <v>268</v>
      </c>
      <c r="L166" s="184">
        <v>318</v>
      </c>
    </row>
    <row r="167" spans="1:12" ht="12.75">
      <c r="A167" s="16">
        <v>56</v>
      </c>
      <c r="B167" s="400">
        <v>5021</v>
      </c>
      <c r="C167" s="400">
        <v>3319</v>
      </c>
      <c r="D167" s="99"/>
      <c r="E167" s="99"/>
      <c r="F167" s="67" t="s">
        <v>438</v>
      </c>
      <c r="G167" s="54"/>
      <c r="H167" s="98"/>
      <c r="I167" s="54"/>
      <c r="J167" s="184">
        <v>2</v>
      </c>
      <c r="K167" s="104">
        <v>2.625</v>
      </c>
      <c r="L167" s="184">
        <v>2</v>
      </c>
    </row>
    <row r="168" spans="1:12" ht="12.75">
      <c r="A168" s="16">
        <v>56</v>
      </c>
      <c r="B168" s="400">
        <v>5154</v>
      </c>
      <c r="C168" s="400">
        <v>3319</v>
      </c>
      <c r="D168" s="99"/>
      <c r="E168" s="99"/>
      <c r="F168" s="67" t="s">
        <v>667</v>
      </c>
      <c r="G168" s="54"/>
      <c r="H168" s="98"/>
      <c r="I168" s="54"/>
      <c r="J168" s="184">
        <v>15</v>
      </c>
      <c r="K168" s="104">
        <v>3.621</v>
      </c>
      <c r="L168" s="184">
        <v>15</v>
      </c>
    </row>
    <row r="169" spans="1:12" ht="12.75">
      <c r="A169" s="16">
        <v>56</v>
      </c>
      <c r="B169" s="400">
        <v>5169</v>
      </c>
      <c r="C169" s="400">
        <v>3319</v>
      </c>
      <c r="D169" s="99"/>
      <c r="E169" s="99"/>
      <c r="F169" s="67" t="s">
        <v>422</v>
      </c>
      <c r="G169" s="54"/>
      <c r="H169" s="98"/>
      <c r="I169" s="54"/>
      <c r="J169" s="184">
        <v>129</v>
      </c>
      <c r="K169" s="107">
        <v>236.839</v>
      </c>
      <c r="L169" s="184">
        <v>230</v>
      </c>
    </row>
    <row r="170" spans="1:12" ht="12.75">
      <c r="A170" s="16">
        <v>56</v>
      </c>
      <c r="B170" s="400">
        <v>5169</v>
      </c>
      <c r="C170" s="400">
        <v>3319</v>
      </c>
      <c r="D170" s="99"/>
      <c r="E170" s="99">
        <v>749</v>
      </c>
      <c r="F170" s="67" t="s">
        <v>788</v>
      </c>
      <c r="G170" s="54"/>
      <c r="H170" s="98"/>
      <c r="I170" s="54"/>
      <c r="J170" s="184">
        <v>100.999</v>
      </c>
      <c r="K170" s="107">
        <v>0</v>
      </c>
      <c r="L170" s="184">
        <v>0</v>
      </c>
    </row>
    <row r="171" spans="1:12" ht="12.75">
      <c r="A171" s="16">
        <v>56</v>
      </c>
      <c r="B171" s="400">
        <v>5175</v>
      </c>
      <c r="C171" s="400">
        <v>3319</v>
      </c>
      <c r="D171" s="99"/>
      <c r="E171" s="99"/>
      <c r="F171" s="36" t="s">
        <v>466</v>
      </c>
      <c r="G171" s="54"/>
      <c r="H171" s="98"/>
      <c r="I171" s="54"/>
      <c r="J171" s="184">
        <v>3</v>
      </c>
      <c r="K171" s="107">
        <v>3.072</v>
      </c>
      <c r="L171" s="184">
        <v>3</v>
      </c>
    </row>
    <row r="172" spans="1:12" ht="12.75">
      <c r="A172" s="58">
        <v>56</v>
      </c>
      <c r="B172" s="400"/>
      <c r="C172" s="400"/>
      <c r="D172" s="99"/>
      <c r="E172" s="99"/>
      <c r="F172" s="42" t="s">
        <v>907</v>
      </c>
      <c r="G172" s="105">
        <f>SUM(G163:G171)</f>
        <v>442</v>
      </c>
      <c r="H172" s="106">
        <f>SUM(H163:H171)</f>
        <v>322.55</v>
      </c>
      <c r="I172" s="105">
        <f>SUM(I163:I171)</f>
        <v>472</v>
      </c>
      <c r="J172" s="185">
        <f>SUM(J166:J171)</f>
        <v>517.999</v>
      </c>
      <c r="K172" s="106">
        <f>SUM(K166:K171)</f>
        <v>514.1569999999999</v>
      </c>
      <c r="L172" s="105">
        <f>SUM(L166:L171)</f>
        <v>568</v>
      </c>
    </row>
    <row r="173" spans="1:12" ht="2.25" customHeight="1">
      <c r="A173" s="58"/>
      <c r="B173" s="400"/>
      <c r="C173" s="400"/>
      <c r="D173" s="99"/>
      <c r="E173" s="99"/>
      <c r="F173" s="42"/>
      <c r="G173" s="105"/>
      <c r="H173" s="106"/>
      <c r="I173" s="185"/>
      <c r="J173" s="105"/>
      <c r="K173" s="106"/>
      <c r="L173" s="185"/>
    </row>
    <row r="174" spans="1:12" ht="12.75">
      <c r="A174" s="16">
        <v>57</v>
      </c>
      <c r="B174" s="400">
        <v>2111</v>
      </c>
      <c r="C174" s="400">
        <v>3319</v>
      </c>
      <c r="D174" s="99"/>
      <c r="E174" s="99"/>
      <c r="F174" s="164" t="s">
        <v>863</v>
      </c>
      <c r="G174" s="184">
        <v>85</v>
      </c>
      <c r="H174" s="104">
        <v>0</v>
      </c>
      <c r="I174" s="184">
        <v>85</v>
      </c>
      <c r="J174" s="192"/>
      <c r="K174" s="110"/>
      <c r="L174" s="192"/>
    </row>
    <row r="175" spans="1:12" ht="12.75">
      <c r="A175" s="57">
        <v>57</v>
      </c>
      <c r="B175" s="470">
        <v>2111</v>
      </c>
      <c r="C175" s="470">
        <v>3319</v>
      </c>
      <c r="D175" s="273"/>
      <c r="E175" s="273"/>
      <c r="F175" s="45" t="s">
        <v>1017</v>
      </c>
      <c r="G175" s="184">
        <v>133</v>
      </c>
      <c r="H175" s="134">
        <v>18.15</v>
      </c>
      <c r="I175" s="184">
        <v>130</v>
      </c>
      <c r="J175" s="192"/>
      <c r="K175" s="98"/>
      <c r="L175" s="192"/>
    </row>
    <row r="176" spans="1:12" ht="12.75">
      <c r="A176" s="16">
        <v>57</v>
      </c>
      <c r="B176" s="400">
        <v>5154</v>
      </c>
      <c r="C176" s="400">
        <v>3319</v>
      </c>
      <c r="D176" s="99"/>
      <c r="E176" s="99"/>
      <c r="F176" s="40" t="s">
        <v>667</v>
      </c>
      <c r="G176" s="192"/>
      <c r="H176" s="98"/>
      <c r="I176" s="192"/>
      <c r="J176" s="184">
        <v>5</v>
      </c>
      <c r="K176" s="104">
        <v>0</v>
      </c>
      <c r="L176" s="184">
        <v>5</v>
      </c>
    </row>
    <row r="177" spans="1:12" ht="12.75">
      <c r="A177" s="16">
        <v>57</v>
      </c>
      <c r="B177" s="400">
        <v>5221</v>
      </c>
      <c r="C177" s="400">
        <v>3319</v>
      </c>
      <c r="D177" s="99"/>
      <c r="E177" s="99"/>
      <c r="F177" s="67" t="s">
        <v>334</v>
      </c>
      <c r="G177" s="192"/>
      <c r="H177" s="98"/>
      <c r="I177" s="192"/>
      <c r="J177" s="184">
        <v>190</v>
      </c>
      <c r="K177" s="104">
        <v>0</v>
      </c>
      <c r="L177" s="184">
        <v>190</v>
      </c>
    </row>
    <row r="178" spans="1:12" ht="12.75">
      <c r="A178" s="16">
        <v>57</v>
      </c>
      <c r="B178" s="400">
        <v>5169</v>
      </c>
      <c r="C178" s="400">
        <v>3319</v>
      </c>
      <c r="D178" s="99"/>
      <c r="E178" s="99"/>
      <c r="F178" s="164" t="s">
        <v>388</v>
      </c>
      <c r="G178" s="192"/>
      <c r="H178" s="98"/>
      <c r="I178" s="192"/>
      <c r="J178" s="184">
        <v>130</v>
      </c>
      <c r="K178" s="107">
        <v>25.92</v>
      </c>
      <c r="L178" s="184">
        <v>130</v>
      </c>
    </row>
    <row r="179" spans="1:12" ht="12.75">
      <c r="A179" s="76">
        <v>57</v>
      </c>
      <c r="B179" s="474"/>
      <c r="C179" s="474"/>
      <c r="D179" s="175"/>
      <c r="E179" s="175"/>
      <c r="F179" s="52" t="s">
        <v>1012</v>
      </c>
      <c r="G179" s="185">
        <f>SUM(G174:G178)</f>
        <v>218</v>
      </c>
      <c r="H179" s="106">
        <f>SUM(H174:H178)</f>
        <v>18.15</v>
      </c>
      <c r="I179" s="105">
        <f>SUM(I174:I178)</f>
        <v>215</v>
      </c>
      <c r="J179" s="185">
        <f>SUM(J176:J178)</f>
        <v>325</v>
      </c>
      <c r="K179" s="106">
        <f>SUM(K176:K178)</f>
        <v>25.92</v>
      </c>
      <c r="L179" s="105">
        <f>SUM(L176:L178)</f>
        <v>325</v>
      </c>
    </row>
    <row r="180" spans="1:12" ht="1.5" customHeight="1">
      <c r="A180" s="76"/>
      <c r="B180" s="474"/>
      <c r="C180" s="474"/>
      <c r="D180" s="175"/>
      <c r="E180" s="175"/>
      <c r="F180" s="52"/>
      <c r="G180" s="185"/>
      <c r="H180" s="106"/>
      <c r="I180" s="185"/>
      <c r="J180" s="185"/>
      <c r="K180" s="106"/>
      <c r="L180" s="185"/>
    </row>
    <row r="181" spans="1:12" ht="12.75">
      <c r="A181" s="76">
        <v>58</v>
      </c>
      <c r="B181" s="474">
        <v>2131</v>
      </c>
      <c r="C181" s="474">
        <v>2141</v>
      </c>
      <c r="D181" s="175"/>
      <c r="E181" s="175"/>
      <c r="F181" s="52" t="s">
        <v>850</v>
      </c>
      <c r="G181" s="185">
        <v>38</v>
      </c>
      <c r="H181" s="106">
        <v>37.75</v>
      </c>
      <c r="I181" s="185">
        <v>35</v>
      </c>
      <c r="J181" s="196"/>
      <c r="K181" s="118"/>
      <c r="L181" s="196"/>
    </row>
    <row r="182" spans="1:12" ht="12.75">
      <c r="A182" s="76">
        <v>58</v>
      </c>
      <c r="B182" s="474">
        <v>5169</v>
      </c>
      <c r="C182" s="474">
        <v>2141</v>
      </c>
      <c r="D182" s="175"/>
      <c r="E182" s="175"/>
      <c r="F182" s="52" t="s">
        <v>1034</v>
      </c>
      <c r="G182" s="196"/>
      <c r="H182" s="118"/>
      <c r="I182" s="196"/>
      <c r="J182" s="186">
        <v>10</v>
      </c>
      <c r="K182" s="121">
        <v>9.317</v>
      </c>
      <c r="L182" s="186">
        <v>15</v>
      </c>
    </row>
    <row r="183" spans="1:12" ht="2.25" customHeight="1">
      <c r="A183" s="76"/>
      <c r="B183" s="474"/>
      <c r="C183" s="474"/>
      <c r="D183" s="175"/>
      <c r="E183" s="175"/>
      <c r="F183" s="52"/>
      <c r="G183" s="185"/>
      <c r="H183" s="106"/>
      <c r="I183" s="185"/>
      <c r="J183" s="185"/>
      <c r="K183" s="106"/>
      <c r="L183" s="185"/>
    </row>
    <row r="184" spans="1:13" ht="12.75" customHeight="1">
      <c r="A184" s="76">
        <v>83</v>
      </c>
      <c r="B184" s="474">
        <v>2111</v>
      </c>
      <c r="C184" s="474">
        <v>3319</v>
      </c>
      <c r="D184" s="175"/>
      <c r="E184" s="175"/>
      <c r="F184" s="125" t="s">
        <v>761</v>
      </c>
      <c r="G184" s="185">
        <v>0</v>
      </c>
      <c r="H184" s="106">
        <v>0</v>
      </c>
      <c r="I184" s="185">
        <v>0</v>
      </c>
      <c r="J184" s="196"/>
      <c r="K184" s="118"/>
      <c r="L184" s="196"/>
      <c r="M184" s="117"/>
    </row>
    <row r="185" spans="1:13" ht="12.75" customHeight="1">
      <c r="A185" s="76">
        <v>83</v>
      </c>
      <c r="B185" s="474">
        <v>2111</v>
      </c>
      <c r="C185" s="474">
        <v>3319</v>
      </c>
      <c r="D185" s="175"/>
      <c r="E185" s="175"/>
      <c r="F185" s="125" t="s">
        <v>376</v>
      </c>
      <c r="G185" s="185">
        <v>32</v>
      </c>
      <c r="H185" s="106">
        <v>32.18</v>
      </c>
      <c r="I185" s="185">
        <v>35</v>
      </c>
      <c r="J185" s="196"/>
      <c r="K185" s="118"/>
      <c r="L185" s="196"/>
      <c r="M185" s="117"/>
    </row>
    <row r="186" spans="1:12" ht="12.75">
      <c r="A186" s="76">
        <v>83</v>
      </c>
      <c r="B186" s="474">
        <v>5169</v>
      </c>
      <c r="C186" s="474">
        <v>3319</v>
      </c>
      <c r="D186" s="175"/>
      <c r="E186" s="175"/>
      <c r="F186" s="52" t="s">
        <v>838</v>
      </c>
      <c r="G186" s="339"/>
      <c r="H186" s="118"/>
      <c r="I186" s="196"/>
      <c r="J186" s="185">
        <v>475</v>
      </c>
      <c r="K186" s="121">
        <v>412.804</v>
      </c>
      <c r="L186" s="185">
        <v>176</v>
      </c>
    </row>
    <row r="187" spans="1:12" ht="12.75">
      <c r="A187" s="76">
        <v>83</v>
      </c>
      <c r="B187" s="474">
        <v>5901</v>
      </c>
      <c r="C187" s="474">
        <v>3319</v>
      </c>
      <c r="D187" s="175"/>
      <c r="E187" s="175"/>
      <c r="F187" s="52" t="s">
        <v>423</v>
      </c>
      <c r="G187" s="339"/>
      <c r="H187" s="118"/>
      <c r="I187" s="196"/>
      <c r="J187" s="186">
        <v>65</v>
      </c>
      <c r="K187" s="121">
        <v>0</v>
      </c>
      <c r="L187" s="185">
        <v>0</v>
      </c>
    </row>
    <row r="188" spans="1:12" ht="1.5" customHeight="1">
      <c r="A188" s="76"/>
      <c r="B188" s="474"/>
      <c r="C188" s="474"/>
      <c r="D188" s="175"/>
      <c r="E188" s="175"/>
      <c r="F188" s="52"/>
      <c r="G188" s="371"/>
      <c r="H188" s="106"/>
      <c r="I188" s="185"/>
      <c r="J188" s="185"/>
      <c r="K188" s="106"/>
      <c r="L188" s="185"/>
    </row>
    <row r="189" spans="1:12" ht="12.75" customHeight="1">
      <c r="A189" s="299"/>
      <c r="B189" s="475"/>
      <c r="C189" s="475"/>
      <c r="D189" s="300"/>
      <c r="E189" s="300"/>
      <c r="F189" s="357" t="s">
        <v>674</v>
      </c>
      <c r="G189" s="298">
        <f>SUM(G179+G172+G161+G150+G181+G184+G185)</f>
        <v>1937</v>
      </c>
      <c r="H189" s="369">
        <f>SUM(H179+H172+H161+H150+H181+H184+H185)</f>
        <v>1482.43</v>
      </c>
      <c r="I189" s="298">
        <f>SUM(I179+I172+I161+I150+I181+I184+I185)</f>
        <v>1942</v>
      </c>
      <c r="J189" s="298">
        <f>SUM(J179+J172+J161+J150+J182+J186+J187)</f>
        <v>2750.99</v>
      </c>
      <c r="K189" s="369">
        <f>SUM(K179+K172+K161+K150+K182+K186+K187)</f>
        <v>2024.0409999999997</v>
      </c>
      <c r="L189" s="298">
        <f>SUM(L179+L172+L161+L150+L182+L186+L187)</f>
        <v>2492</v>
      </c>
    </row>
    <row r="190" spans="1:12" ht="1.5" customHeight="1">
      <c r="A190" s="151"/>
      <c r="B190" s="484"/>
      <c r="C190" s="484"/>
      <c r="D190" s="268"/>
      <c r="E190" s="268"/>
      <c r="F190" s="634"/>
      <c r="G190" s="442"/>
      <c r="H190" s="249"/>
      <c r="I190" s="198"/>
      <c r="J190" s="198"/>
      <c r="K190" s="347"/>
      <c r="L190" s="198"/>
    </row>
    <row r="191" spans="1:12" ht="12.75" customHeight="1">
      <c r="A191" s="64">
        <v>43</v>
      </c>
      <c r="B191" s="476">
        <v>2321</v>
      </c>
      <c r="C191" s="476">
        <v>3319</v>
      </c>
      <c r="D191" s="100"/>
      <c r="E191" s="100"/>
      <c r="F191" s="67" t="s">
        <v>955</v>
      </c>
      <c r="G191" s="193">
        <v>0</v>
      </c>
      <c r="H191" s="107">
        <v>0</v>
      </c>
      <c r="I191" s="193">
        <v>100</v>
      </c>
      <c r="J191" s="635"/>
      <c r="K191" s="636"/>
      <c r="L191" s="635"/>
    </row>
    <row r="192" spans="1:12" ht="12.75" customHeight="1">
      <c r="A192" s="344">
        <v>43</v>
      </c>
      <c r="B192" s="476">
        <v>2111</v>
      </c>
      <c r="C192" s="476">
        <v>3319</v>
      </c>
      <c r="D192" s="100"/>
      <c r="E192" s="100"/>
      <c r="F192" s="67" t="s">
        <v>1017</v>
      </c>
      <c r="G192" s="193">
        <v>0</v>
      </c>
      <c r="H192" s="107">
        <v>0</v>
      </c>
      <c r="I192" s="193">
        <v>120</v>
      </c>
      <c r="J192" s="333"/>
      <c r="K192" s="637"/>
      <c r="L192" s="333"/>
    </row>
    <row r="193" spans="1:12" ht="12.75" customHeight="1">
      <c r="A193" s="344">
        <v>43</v>
      </c>
      <c r="B193" s="476">
        <v>2131</v>
      </c>
      <c r="C193" s="476">
        <v>3319</v>
      </c>
      <c r="D193" s="100"/>
      <c r="E193" s="100"/>
      <c r="F193" s="67" t="s">
        <v>1015</v>
      </c>
      <c r="G193" s="193">
        <v>0</v>
      </c>
      <c r="H193" s="107">
        <v>0</v>
      </c>
      <c r="I193" s="193">
        <v>30</v>
      </c>
      <c r="J193" s="638"/>
      <c r="K193" s="639"/>
      <c r="L193" s="638"/>
    </row>
    <row r="194" spans="1:12" ht="12.75" customHeight="1">
      <c r="A194" s="16">
        <v>43</v>
      </c>
      <c r="B194" s="400">
        <v>5021</v>
      </c>
      <c r="C194" s="400">
        <v>3319</v>
      </c>
      <c r="D194" s="99"/>
      <c r="E194" s="99"/>
      <c r="F194" s="36" t="s">
        <v>521</v>
      </c>
      <c r="G194" s="54"/>
      <c r="H194" s="98"/>
      <c r="I194" s="54"/>
      <c r="J194" s="184">
        <v>5</v>
      </c>
      <c r="K194" s="107">
        <v>1.92</v>
      </c>
      <c r="L194" s="184">
        <v>30</v>
      </c>
    </row>
    <row r="195" spans="1:12" ht="12.75" customHeight="1">
      <c r="A195" s="512">
        <v>43</v>
      </c>
      <c r="B195" s="472">
        <v>5154</v>
      </c>
      <c r="C195" s="472">
        <v>3319</v>
      </c>
      <c r="D195" s="276"/>
      <c r="E195" s="276"/>
      <c r="F195" s="157" t="s">
        <v>956</v>
      </c>
      <c r="G195" s="333"/>
      <c r="H195" s="110"/>
      <c r="I195" s="333"/>
      <c r="J195" s="247">
        <v>0</v>
      </c>
      <c r="K195" s="640">
        <v>0</v>
      </c>
      <c r="L195" s="247">
        <v>10</v>
      </c>
    </row>
    <row r="196" spans="1:12" ht="12.75" customHeight="1">
      <c r="A196" s="512">
        <v>43</v>
      </c>
      <c r="B196" s="400">
        <v>5169</v>
      </c>
      <c r="C196" s="400">
        <v>3319</v>
      </c>
      <c r="D196" s="99"/>
      <c r="E196" s="99"/>
      <c r="F196" s="36" t="s">
        <v>454</v>
      </c>
      <c r="G196" s="54"/>
      <c r="H196" s="98"/>
      <c r="I196" s="54"/>
      <c r="J196" s="199">
        <v>30</v>
      </c>
      <c r="K196" s="230">
        <v>28.213</v>
      </c>
      <c r="L196" s="199">
        <v>370</v>
      </c>
    </row>
    <row r="197" spans="1:12" ht="12.75" customHeight="1">
      <c r="A197" s="344">
        <v>43</v>
      </c>
      <c r="B197" s="476">
        <v>5175</v>
      </c>
      <c r="C197" s="476">
        <v>3319</v>
      </c>
      <c r="D197" s="100"/>
      <c r="E197" s="100"/>
      <c r="F197" s="157" t="s">
        <v>466</v>
      </c>
      <c r="G197" s="333"/>
      <c r="H197" s="110"/>
      <c r="I197" s="333"/>
      <c r="J197" s="193">
        <v>0</v>
      </c>
      <c r="K197" s="502">
        <v>0</v>
      </c>
      <c r="L197" s="193">
        <v>50</v>
      </c>
    </row>
    <row r="198" spans="1:12" ht="12.75">
      <c r="A198" s="16">
        <v>43</v>
      </c>
      <c r="B198" s="86">
        <v>5194</v>
      </c>
      <c r="C198" s="86">
        <v>3319</v>
      </c>
      <c r="D198" s="101"/>
      <c r="E198" s="101"/>
      <c r="F198" s="8" t="s">
        <v>467</v>
      </c>
      <c r="J198" s="8">
        <v>0</v>
      </c>
      <c r="K198" s="8">
        <v>0</v>
      </c>
      <c r="L198" s="661">
        <v>40</v>
      </c>
    </row>
    <row r="199" spans="1:12" ht="12.75">
      <c r="A199" s="58">
        <v>43</v>
      </c>
      <c r="B199" s="400"/>
      <c r="C199" s="400"/>
      <c r="D199" s="99"/>
      <c r="E199" s="99"/>
      <c r="F199" s="42" t="s">
        <v>1014</v>
      </c>
      <c r="G199" s="105">
        <f>SUM(G191:G198)</f>
        <v>0</v>
      </c>
      <c r="H199" s="106">
        <f>SUM(H191:H198)</f>
        <v>0</v>
      </c>
      <c r="I199" s="105">
        <f>SUM(I191:I198)</f>
        <v>250</v>
      </c>
      <c r="J199" s="185">
        <f>SUM(J194:J198)</f>
        <v>35</v>
      </c>
      <c r="K199" s="106">
        <f>SUM(K194:K198)</f>
        <v>30.133000000000003</v>
      </c>
      <c r="L199" s="105">
        <f>SUM(L194:L198)</f>
        <v>500</v>
      </c>
    </row>
    <row r="200" spans="1:12" ht="2.25" customHeight="1">
      <c r="A200" s="58"/>
      <c r="B200" s="400"/>
      <c r="C200" s="400"/>
      <c r="D200" s="99"/>
      <c r="E200" s="99"/>
      <c r="F200" s="42"/>
      <c r="G200" s="105"/>
      <c r="H200" s="106"/>
      <c r="I200" s="185"/>
      <c r="J200" s="185"/>
      <c r="K200" s="122"/>
      <c r="L200" s="199"/>
    </row>
    <row r="201" spans="1:12" ht="13.5" customHeight="1">
      <c r="A201" s="18">
        <v>50</v>
      </c>
      <c r="B201" s="86">
        <v>5164</v>
      </c>
      <c r="C201" s="86">
        <v>3319</v>
      </c>
      <c r="D201" s="101"/>
      <c r="E201" s="99"/>
      <c r="F201" s="8" t="s">
        <v>1070</v>
      </c>
      <c r="G201" s="54"/>
      <c r="H201" s="98"/>
      <c r="I201" s="54"/>
      <c r="J201" s="199">
        <v>1</v>
      </c>
      <c r="K201" s="104">
        <v>0</v>
      </c>
      <c r="L201" s="199">
        <v>1</v>
      </c>
    </row>
    <row r="202" spans="1:12" ht="12.75">
      <c r="A202" s="16">
        <v>50</v>
      </c>
      <c r="B202" s="400">
        <v>5175</v>
      </c>
      <c r="C202" s="400">
        <v>3319</v>
      </c>
      <c r="D202" s="99"/>
      <c r="E202" s="99"/>
      <c r="F202" s="36" t="s">
        <v>857</v>
      </c>
      <c r="G202" s="54"/>
      <c r="H202" s="98"/>
      <c r="I202" s="54"/>
      <c r="J202" s="199">
        <v>11</v>
      </c>
      <c r="K202" s="104">
        <v>0</v>
      </c>
      <c r="L202" s="199">
        <v>11</v>
      </c>
    </row>
    <row r="203" spans="1:12" ht="12.75">
      <c r="A203" s="16">
        <v>50</v>
      </c>
      <c r="B203" s="400">
        <v>5169</v>
      </c>
      <c r="C203" s="400">
        <v>3319</v>
      </c>
      <c r="D203" s="99"/>
      <c r="E203" s="99"/>
      <c r="F203" s="36" t="s">
        <v>794</v>
      </c>
      <c r="G203" s="54"/>
      <c r="H203" s="98"/>
      <c r="I203" s="54"/>
      <c r="J203" s="199">
        <v>13</v>
      </c>
      <c r="K203" s="104">
        <v>5</v>
      </c>
      <c r="L203" s="199">
        <v>13</v>
      </c>
    </row>
    <row r="204" spans="1:12" ht="12.75">
      <c r="A204" s="16">
        <v>50</v>
      </c>
      <c r="B204" s="400">
        <v>5194</v>
      </c>
      <c r="C204" s="400">
        <v>3319</v>
      </c>
      <c r="D204" s="99"/>
      <c r="E204" s="99"/>
      <c r="F204" s="36" t="s">
        <v>795</v>
      </c>
      <c r="G204" s="54"/>
      <c r="H204" s="98"/>
      <c r="I204" s="54"/>
      <c r="J204" s="199">
        <v>3</v>
      </c>
      <c r="K204" s="104">
        <v>4.5</v>
      </c>
      <c r="L204" s="199">
        <v>3</v>
      </c>
    </row>
    <row r="205" spans="1:12" ht="12.75">
      <c r="A205" s="58">
        <v>50</v>
      </c>
      <c r="B205" s="468"/>
      <c r="C205" s="468"/>
      <c r="D205" s="146"/>
      <c r="E205" s="146"/>
      <c r="F205" s="42" t="s">
        <v>796</v>
      </c>
      <c r="G205" s="54"/>
      <c r="H205" s="98"/>
      <c r="I205" s="54"/>
      <c r="J205" s="105">
        <f>SUM(J201:J204)</f>
        <v>28</v>
      </c>
      <c r="K205" s="106">
        <f>SUM(K201:K204)</f>
        <v>9.5</v>
      </c>
      <c r="L205" s="105">
        <f>SUM(L201:L204)</f>
        <v>28</v>
      </c>
    </row>
    <row r="206" spans="1:12" ht="2.25" customHeight="1">
      <c r="A206" s="58"/>
      <c r="B206" s="468"/>
      <c r="C206" s="468"/>
      <c r="D206" s="146"/>
      <c r="E206" s="146"/>
      <c r="F206" s="423"/>
      <c r="G206" s="103"/>
      <c r="H206" s="104"/>
      <c r="I206" s="103"/>
      <c r="J206" s="105"/>
      <c r="K206" s="106"/>
      <c r="L206" s="185"/>
    </row>
    <row r="207" spans="1:12" ht="12.75">
      <c r="A207" s="16">
        <v>66</v>
      </c>
      <c r="B207" s="400">
        <v>2111</v>
      </c>
      <c r="C207" s="400">
        <v>3317</v>
      </c>
      <c r="D207" s="146"/>
      <c r="E207" s="146"/>
      <c r="F207" s="534" t="s">
        <v>84</v>
      </c>
      <c r="G207" s="103">
        <v>56</v>
      </c>
      <c r="H207" s="104">
        <v>55.883</v>
      </c>
      <c r="I207" s="184">
        <v>0</v>
      </c>
      <c r="J207" s="135"/>
      <c r="K207" s="118"/>
      <c r="L207" s="196"/>
    </row>
    <row r="208" spans="1:12" ht="12.75">
      <c r="A208" s="162">
        <v>66</v>
      </c>
      <c r="B208" s="400">
        <v>5901</v>
      </c>
      <c r="C208" s="400">
        <v>3391</v>
      </c>
      <c r="D208" s="146"/>
      <c r="E208" s="146"/>
      <c r="F208" s="36" t="s">
        <v>90</v>
      </c>
      <c r="G208" s="135"/>
      <c r="H208" s="118"/>
      <c r="I208" s="135"/>
      <c r="J208" s="103">
        <v>287.7</v>
      </c>
      <c r="K208" s="104">
        <v>0</v>
      </c>
      <c r="L208" s="184">
        <v>0</v>
      </c>
    </row>
    <row r="209" spans="1:12" ht="12.75">
      <c r="A209" s="162">
        <v>66</v>
      </c>
      <c r="B209" s="400">
        <v>5169</v>
      </c>
      <c r="C209" s="400">
        <v>3391</v>
      </c>
      <c r="D209" s="146"/>
      <c r="E209" s="146"/>
      <c r="F209" s="101" t="s">
        <v>271</v>
      </c>
      <c r="G209" s="135"/>
      <c r="H209" s="118"/>
      <c r="I209" s="135"/>
      <c r="J209" s="103">
        <v>95</v>
      </c>
      <c r="K209" s="104">
        <v>0</v>
      </c>
      <c r="L209" s="184">
        <v>0</v>
      </c>
    </row>
    <row r="210" spans="1:12" ht="12.75">
      <c r="A210" s="162">
        <v>66</v>
      </c>
      <c r="B210" s="400">
        <v>5169</v>
      </c>
      <c r="C210" s="400">
        <v>3391</v>
      </c>
      <c r="D210" s="146"/>
      <c r="E210" s="146"/>
      <c r="F210" s="86" t="s">
        <v>272</v>
      </c>
      <c r="G210" s="135"/>
      <c r="H210" s="118"/>
      <c r="I210" s="135"/>
      <c r="J210" s="103">
        <v>135</v>
      </c>
      <c r="K210" s="104">
        <v>0</v>
      </c>
      <c r="L210" s="184">
        <v>0</v>
      </c>
    </row>
    <row r="211" spans="1:12" ht="12.75">
      <c r="A211" s="162">
        <v>66</v>
      </c>
      <c r="B211" s="400">
        <v>5169</v>
      </c>
      <c r="C211" s="400">
        <v>3399</v>
      </c>
      <c r="D211" s="146"/>
      <c r="E211" s="146"/>
      <c r="F211" s="86" t="s">
        <v>142</v>
      </c>
      <c r="G211" s="135"/>
      <c r="H211" s="118"/>
      <c r="I211" s="135"/>
      <c r="J211" s="103">
        <v>180.3</v>
      </c>
      <c r="K211" s="104">
        <v>0</v>
      </c>
      <c r="L211" s="184">
        <v>0</v>
      </c>
    </row>
    <row r="212" spans="1:12" ht="12.75">
      <c r="A212" s="162">
        <v>66</v>
      </c>
      <c r="B212" s="400">
        <v>5175</v>
      </c>
      <c r="C212" s="400">
        <v>3399</v>
      </c>
      <c r="D212" s="146"/>
      <c r="E212" s="146"/>
      <c r="F212" s="86" t="s">
        <v>466</v>
      </c>
      <c r="G212" s="135"/>
      <c r="H212" s="118"/>
      <c r="I212" s="135"/>
      <c r="J212" s="103">
        <v>0</v>
      </c>
      <c r="K212" s="104">
        <v>4.961</v>
      </c>
      <c r="L212" s="184">
        <v>0</v>
      </c>
    </row>
    <row r="213" spans="1:12" ht="12" customHeight="1">
      <c r="A213" s="58">
        <v>66</v>
      </c>
      <c r="B213" s="468"/>
      <c r="C213" s="468"/>
      <c r="D213" s="146"/>
      <c r="E213" s="146"/>
      <c r="F213" s="42" t="s">
        <v>273</v>
      </c>
      <c r="G213" s="105">
        <f>SUM(G207:G210)</f>
        <v>56</v>
      </c>
      <c r="H213" s="106">
        <f>SUM(H207:H210)</f>
        <v>55.883</v>
      </c>
      <c r="I213" s="105">
        <f>SUM(I207:I210)</f>
        <v>0</v>
      </c>
      <c r="J213" s="105">
        <f>SUM(J208:J212)</f>
        <v>698</v>
      </c>
      <c r="K213" s="106">
        <f>SUM(K208:K212)</f>
        <v>4.961</v>
      </c>
      <c r="L213" s="105">
        <f>SUM(L208:L212)</f>
        <v>0</v>
      </c>
    </row>
    <row r="214" spans="1:12" ht="2.25" customHeight="1">
      <c r="A214" s="58"/>
      <c r="B214" s="468"/>
      <c r="C214" s="468"/>
      <c r="D214" s="146"/>
      <c r="E214" s="146"/>
      <c r="F214" s="42"/>
      <c r="G214" s="103"/>
      <c r="H214" s="104"/>
      <c r="I214" s="103"/>
      <c r="J214" s="105"/>
      <c r="K214" s="106"/>
      <c r="L214" s="185"/>
    </row>
    <row r="215" spans="1:12" ht="13.5" customHeight="1">
      <c r="A215" s="16">
        <v>68</v>
      </c>
      <c r="B215" s="400">
        <v>5901</v>
      </c>
      <c r="C215" s="400">
        <v>3391</v>
      </c>
      <c r="D215" s="99"/>
      <c r="E215" s="99"/>
      <c r="F215" s="67" t="s">
        <v>100</v>
      </c>
      <c r="G215" s="117"/>
      <c r="H215" s="118"/>
      <c r="I215" s="196"/>
      <c r="J215" s="184">
        <v>1</v>
      </c>
      <c r="K215" s="450">
        <v>0</v>
      </c>
      <c r="L215" s="184">
        <v>70</v>
      </c>
    </row>
    <row r="216" spans="1:12" ht="12.75">
      <c r="A216" s="16">
        <v>68</v>
      </c>
      <c r="B216" s="400">
        <v>5221</v>
      </c>
      <c r="C216" s="400">
        <v>3391</v>
      </c>
      <c r="D216" s="99"/>
      <c r="E216" s="273"/>
      <c r="F216" s="133" t="s">
        <v>772</v>
      </c>
      <c r="G216" s="102"/>
      <c r="H216" s="98"/>
      <c r="I216" s="54"/>
      <c r="J216" s="184">
        <v>34</v>
      </c>
      <c r="K216" s="447">
        <v>33.204</v>
      </c>
      <c r="L216" s="184">
        <v>0</v>
      </c>
    </row>
    <row r="217" spans="1:12" ht="12.75">
      <c r="A217" s="16">
        <v>68</v>
      </c>
      <c r="B217" s="400">
        <v>5222</v>
      </c>
      <c r="C217" s="400">
        <v>3391</v>
      </c>
      <c r="D217" s="99"/>
      <c r="E217" s="273"/>
      <c r="F217" s="133" t="s">
        <v>716</v>
      </c>
      <c r="G217" s="102"/>
      <c r="H217" s="98"/>
      <c r="I217" s="54"/>
      <c r="J217" s="184">
        <v>35</v>
      </c>
      <c r="K217" s="447">
        <v>35</v>
      </c>
      <c r="L217" s="184">
        <v>0</v>
      </c>
    </row>
    <row r="218" spans="1:12" ht="12" customHeight="1">
      <c r="A218" s="58">
        <v>68</v>
      </c>
      <c r="B218" s="400"/>
      <c r="C218" s="400"/>
      <c r="D218" s="99"/>
      <c r="E218" s="99"/>
      <c r="F218" s="65" t="s">
        <v>101</v>
      </c>
      <c r="G218" s="117"/>
      <c r="H218" s="118"/>
      <c r="I218" s="196"/>
      <c r="J218" s="185">
        <f>SUM(J215:J217)</f>
        <v>70</v>
      </c>
      <c r="K218" s="115">
        <f>SUM(K215:K217)</f>
        <v>68.20400000000001</v>
      </c>
      <c r="L218" s="105">
        <f>SUM(L215:L217)</f>
        <v>70</v>
      </c>
    </row>
    <row r="219" spans="1:12" ht="2.25" customHeight="1">
      <c r="A219" s="58"/>
      <c r="B219" s="400"/>
      <c r="C219" s="400"/>
      <c r="D219" s="99"/>
      <c r="E219" s="99"/>
      <c r="F219" s="87"/>
      <c r="G219" s="117"/>
      <c r="H219" s="118"/>
      <c r="I219" s="196"/>
      <c r="J219" s="185"/>
      <c r="K219" s="115"/>
      <c r="L219" s="204"/>
    </row>
    <row r="220" spans="1:12" ht="12.75">
      <c r="A220" s="58">
        <v>70</v>
      </c>
      <c r="B220" s="400">
        <v>5169</v>
      </c>
      <c r="C220" s="400">
        <v>3319</v>
      </c>
      <c r="D220" s="99"/>
      <c r="E220" s="99"/>
      <c r="F220" s="42" t="s">
        <v>834</v>
      </c>
      <c r="G220" s="196"/>
      <c r="H220" s="118"/>
      <c r="I220" s="196"/>
      <c r="J220" s="185">
        <v>10</v>
      </c>
      <c r="K220" s="106">
        <v>0</v>
      </c>
      <c r="L220" s="204">
        <v>15</v>
      </c>
    </row>
    <row r="221" spans="1:12" ht="2.25" customHeight="1">
      <c r="A221" s="58"/>
      <c r="B221" s="400"/>
      <c r="C221" s="400"/>
      <c r="D221" s="99"/>
      <c r="E221" s="99"/>
      <c r="F221" s="42"/>
      <c r="G221" s="196"/>
      <c r="H221" s="118"/>
      <c r="I221" s="196"/>
      <c r="J221" s="185"/>
      <c r="K221" s="106"/>
      <c r="L221" s="204"/>
    </row>
    <row r="222" spans="1:12" ht="12.75" customHeight="1">
      <c r="A222" s="16">
        <v>71</v>
      </c>
      <c r="B222" s="400">
        <v>5139</v>
      </c>
      <c r="C222" s="400">
        <v>3319</v>
      </c>
      <c r="D222" s="99"/>
      <c r="E222" s="99"/>
      <c r="F222" s="36" t="s">
        <v>799</v>
      </c>
      <c r="G222" s="196"/>
      <c r="H222" s="118"/>
      <c r="I222" s="196"/>
      <c r="J222" s="184">
        <v>3</v>
      </c>
      <c r="K222" s="104">
        <v>0</v>
      </c>
      <c r="L222" s="199">
        <v>3</v>
      </c>
    </row>
    <row r="223" spans="1:12" ht="12.75">
      <c r="A223" s="16">
        <v>71</v>
      </c>
      <c r="B223" s="400">
        <v>5169</v>
      </c>
      <c r="C223" s="400">
        <v>3319</v>
      </c>
      <c r="D223" s="99"/>
      <c r="E223" s="99"/>
      <c r="F223" s="36" t="s">
        <v>807</v>
      </c>
      <c r="G223" s="192"/>
      <c r="H223" s="98"/>
      <c r="I223" s="192"/>
      <c r="J223" s="184">
        <v>5</v>
      </c>
      <c r="K223" s="104">
        <v>0</v>
      </c>
      <c r="L223" s="199">
        <v>5</v>
      </c>
    </row>
    <row r="224" spans="1:12" ht="12.75">
      <c r="A224" s="56">
        <v>71</v>
      </c>
      <c r="B224" s="470"/>
      <c r="C224" s="470"/>
      <c r="D224" s="273"/>
      <c r="E224" s="273"/>
      <c r="F224" s="43" t="s">
        <v>798</v>
      </c>
      <c r="G224" s="192"/>
      <c r="H224" s="98"/>
      <c r="I224" s="192"/>
      <c r="J224" s="204">
        <f>SUM(J222:J223)</f>
        <v>8</v>
      </c>
      <c r="K224" s="122">
        <f>SUM(K222:K223)</f>
        <v>0</v>
      </c>
      <c r="L224" s="516">
        <f>SUM(L222:L223)</f>
        <v>8</v>
      </c>
    </row>
    <row r="225" spans="1:12" ht="2.25" customHeight="1">
      <c r="A225" s="56"/>
      <c r="B225" s="470"/>
      <c r="C225" s="470"/>
      <c r="D225" s="273"/>
      <c r="E225" s="273"/>
      <c r="F225" s="43"/>
      <c r="G225" s="192"/>
      <c r="H225" s="98"/>
      <c r="I225" s="192"/>
      <c r="J225" s="199"/>
      <c r="K225" s="134"/>
      <c r="L225" s="204"/>
    </row>
    <row r="226" spans="1:12" ht="12.75">
      <c r="A226" s="57">
        <v>72</v>
      </c>
      <c r="B226" s="470">
        <v>5229</v>
      </c>
      <c r="C226" s="470">
        <v>3329</v>
      </c>
      <c r="D226" s="273"/>
      <c r="E226" s="273"/>
      <c r="F226" s="37" t="s">
        <v>1007</v>
      </c>
      <c r="G226" s="102"/>
      <c r="H226" s="98"/>
      <c r="I226" s="54"/>
      <c r="J226" s="199">
        <v>75</v>
      </c>
      <c r="K226" s="230">
        <v>75</v>
      </c>
      <c r="L226" s="199">
        <v>75</v>
      </c>
    </row>
    <row r="227" spans="1:12" ht="12.75">
      <c r="A227" s="16">
        <v>72</v>
      </c>
      <c r="B227" s="400">
        <v>5229</v>
      </c>
      <c r="C227" s="400">
        <v>3391</v>
      </c>
      <c r="D227" s="99"/>
      <c r="E227" s="99"/>
      <c r="F227" s="36" t="s">
        <v>593</v>
      </c>
      <c r="G227" s="102"/>
      <c r="H227" s="98"/>
      <c r="I227" s="54"/>
      <c r="J227" s="199">
        <v>45</v>
      </c>
      <c r="K227" s="107">
        <v>39.009</v>
      </c>
      <c r="L227" s="199">
        <v>40</v>
      </c>
    </row>
    <row r="228" spans="1:12" ht="12.75">
      <c r="A228" s="16">
        <v>72</v>
      </c>
      <c r="B228" s="400">
        <v>5229</v>
      </c>
      <c r="C228" s="400">
        <v>3329</v>
      </c>
      <c r="D228" s="99"/>
      <c r="E228" s="99"/>
      <c r="F228" s="36" t="s">
        <v>1009</v>
      </c>
      <c r="G228" s="102"/>
      <c r="H228" s="98"/>
      <c r="I228" s="54"/>
      <c r="J228" s="199">
        <v>14</v>
      </c>
      <c r="K228" s="107">
        <v>13.29</v>
      </c>
      <c r="L228" s="199">
        <v>14</v>
      </c>
    </row>
    <row r="229" spans="1:12" ht="12.75">
      <c r="A229" s="16">
        <v>72</v>
      </c>
      <c r="B229" s="400">
        <v>5511</v>
      </c>
      <c r="C229" s="400">
        <v>3329</v>
      </c>
      <c r="D229" s="99"/>
      <c r="E229" s="99"/>
      <c r="F229" s="86" t="s">
        <v>1008</v>
      </c>
      <c r="G229" s="102"/>
      <c r="H229" s="98"/>
      <c r="I229" s="54"/>
      <c r="J229" s="199">
        <v>46</v>
      </c>
      <c r="K229" s="107">
        <v>47.322</v>
      </c>
      <c r="L229" s="199">
        <v>48</v>
      </c>
    </row>
    <row r="230" spans="1:12" ht="12.75">
      <c r="A230" s="16">
        <v>72</v>
      </c>
      <c r="B230" s="400">
        <v>5229</v>
      </c>
      <c r="C230" s="400">
        <v>6171</v>
      </c>
      <c r="D230" s="99"/>
      <c r="E230" s="99"/>
      <c r="F230" s="86" t="s">
        <v>1010</v>
      </c>
      <c r="G230" s="102"/>
      <c r="H230" s="98"/>
      <c r="I230" s="54"/>
      <c r="J230" s="199">
        <v>56</v>
      </c>
      <c r="K230" s="107">
        <v>52.426</v>
      </c>
      <c r="L230" s="199">
        <v>53</v>
      </c>
    </row>
    <row r="231" spans="1:12" ht="12.75">
      <c r="A231" s="99">
        <v>2152</v>
      </c>
      <c r="B231" s="400">
        <v>5329</v>
      </c>
      <c r="C231" s="400">
        <v>3729</v>
      </c>
      <c r="D231" s="99"/>
      <c r="E231" s="99"/>
      <c r="F231" s="86" t="s">
        <v>577</v>
      </c>
      <c r="G231" s="102"/>
      <c r="H231" s="98"/>
      <c r="I231" s="54"/>
      <c r="J231" s="199">
        <v>15</v>
      </c>
      <c r="K231" s="107">
        <v>0</v>
      </c>
      <c r="L231" s="199">
        <v>15</v>
      </c>
    </row>
    <row r="232" spans="1:12" ht="12.75">
      <c r="A232" s="400">
        <v>72</v>
      </c>
      <c r="B232" s="400">
        <v>5229</v>
      </c>
      <c r="C232" s="400">
        <v>3391</v>
      </c>
      <c r="D232" s="99"/>
      <c r="E232" s="99"/>
      <c r="F232" s="36" t="s">
        <v>864</v>
      </c>
      <c r="G232" s="102"/>
      <c r="H232" s="98"/>
      <c r="I232" s="54"/>
      <c r="J232" s="199">
        <v>15</v>
      </c>
      <c r="K232" s="107">
        <v>0</v>
      </c>
      <c r="L232" s="199">
        <v>15</v>
      </c>
    </row>
    <row r="233" spans="1:12" ht="12.75">
      <c r="A233" s="58">
        <v>72</v>
      </c>
      <c r="B233" s="400"/>
      <c r="C233" s="400"/>
      <c r="D233" s="99"/>
      <c r="E233" s="99"/>
      <c r="F233" s="42" t="s">
        <v>1011</v>
      </c>
      <c r="G233" s="102"/>
      <c r="H233" s="98"/>
      <c r="I233" s="54"/>
      <c r="J233" s="185">
        <f>SUM(J226:J232)</f>
        <v>266</v>
      </c>
      <c r="K233" s="165">
        <f>SUM(K226:K232)</f>
        <v>227.04700000000003</v>
      </c>
      <c r="L233" s="112">
        <f>SUM(L226:L232)</f>
        <v>260</v>
      </c>
    </row>
    <row r="234" spans="1:12" ht="2.25" customHeight="1">
      <c r="A234" s="58"/>
      <c r="B234" s="400"/>
      <c r="C234" s="400"/>
      <c r="D234" s="99"/>
      <c r="E234" s="99"/>
      <c r="F234" s="43"/>
      <c r="G234" s="102"/>
      <c r="H234" s="98"/>
      <c r="I234" s="54"/>
      <c r="J234" s="185"/>
      <c r="K234" s="165"/>
      <c r="L234" s="204"/>
    </row>
    <row r="235" spans="1:12" ht="12" customHeight="1">
      <c r="A235" s="16">
        <v>73</v>
      </c>
      <c r="B235" s="400">
        <v>5021</v>
      </c>
      <c r="C235" s="400">
        <v>3391</v>
      </c>
      <c r="D235" s="99"/>
      <c r="E235" s="99"/>
      <c r="F235" s="37" t="s">
        <v>438</v>
      </c>
      <c r="G235" s="102"/>
      <c r="H235" s="98"/>
      <c r="I235" s="54"/>
      <c r="J235" s="199">
        <v>20</v>
      </c>
      <c r="K235" s="447">
        <v>5.18</v>
      </c>
      <c r="L235" s="199">
        <v>0</v>
      </c>
    </row>
    <row r="236" spans="1:12" ht="12.75">
      <c r="A236" s="18">
        <v>73</v>
      </c>
      <c r="B236" s="400">
        <v>5169</v>
      </c>
      <c r="C236" s="400">
        <v>3391</v>
      </c>
      <c r="D236" s="99"/>
      <c r="E236" s="99"/>
      <c r="F236" s="35" t="s">
        <v>406</v>
      </c>
      <c r="G236" s="102"/>
      <c r="H236" s="98"/>
      <c r="I236" s="221"/>
      <c r="J236" s="199">
        <v>230</v>
      </c>
      <c r="K236" s="104">
        <v>231.057</v>
      </c>
      <c r="L236" s="199">
        <v>65</v>
      </c>
    </row>
    <row r="237" spans="1:12" ht="12.75">
      <c r="A237" s="18">
        <v>73</v>
      </c>
      <c r="B237" s="400">
        <v>5175</v>
      </c>
      <c r="C237" s="400">
        <v>3391</v>
      </c>
      <c r="D237" s="99"/>
      <c r="E237" s="99"/>
      <c r="F237" s="8" t="s">
        <v>466</v>
      </c>
      <c r="G237" s="102"/>
      <c r="H237" s="98"/>
      <c r="I237" s="54"/>
      <c r="J237" s="199">
        <v>120</v>
      </c>
      <c r="K237" s="104">
        <v>107.408</v>
      </c>
      <c r="L237" s="199">
        <v>20</v>
      </c>
    </row>
    <row r="238" spans="1:12" ht="12.75">
      <c r="A238" s="18">
        <v>73</v>
      </c>
      <c r="B238" s="400">
        <v>5194</v>
      </c>
      <c r="C238" s="400">
        <v>3391</v>
      </c>
      <c r="D238" s="99"/>
      <c r="E238" s="99"/>
      <c r="F238" s="8" t="s">
        <v>467</v>
      </c>
      <c r="G238" s="102"/>
      <c r="H238" s="98"/>
      <c r="I238" s="54"/>
      <c r="J238" s="199">
        <v>30</v>
      </c>
      <c r="K238" s="104">
        <v>47.174</v>
      </c>
      <c r="L238" s="199">
        <v>50</v>
      </c>
    </row>
    <row r="239" spans="1:12" ht="12.75">
      <c r="A239" s="58">
        <v>73</v>
      </c>
      <c r="B239" s="400"/>
      <c r="C239" s="400"/>
      <c r="D239" s="99"/>
      <c r="E239" s="99"/>
      <c r="F239" s="42" t="s">
        <v>522</v>
      </c>
      <c r="G239" s="117"/>
      <c r="H239" s="118"/>
      <c r="I239" s="196"/>
      <c r="J239" s="105">
        <f>SUM(J235:J238)</f>
        <v>400</v>
      </c>
      <c r="K239" s="106">
        <f>SUM(K235:K238)</f>
        <v>390.81899999999996</v>
      </c>
      <c r="L239" s="105">
        <f>SUM(L235:L238)</f>
        <v>135</v>
      </c>
    </row>
    <row r="240" spans="1:12" ht="2.25" customHeight="1">
      <c r="A240" s="58"/>
      <c r="B240" s="400"/>
      <c r="C240" s="400"/>
      <c r="D240" s="99"/>
      <c r="E240" s="99"/>
      <c r="F240" s="42"/>
      <c r="G240" s="102"/>
      <c r="H240" s="98"/>
      <c r="I240" s="54"/>
      <c r="J240" s="226"/>
      <c r="K240" s="121"/>
      <c r="L240" s="579"/>
    </row>
    <row r="241" spans="1:12" ht="12.75" customHeight="1">
      <c r="A241" s="16">
        <v>74</v>
      </c>
      <c r="B241" s="400">
        <v>2111</v>
      </c>
      <c r="C241" s="400">
        <v>3349</v>
      </c>
      <c r="D241" s="99"/>
      <c r="E241" s="99"/>
      <c r="F241" s="36" t="s">
        <v>125</v>
      </c>
      <c r="G241" s="86">
        <v>36</v>
      </c>
      <c r="H241" s="104">
        <v>36.3</v>
      </c>
      <c r="I241" s="184">
        <v>0</v>
      </c>
      <c r="J241" s="572"/>
      <c r="K241" s="551"/>
      <c r="L241" s="554"/>
    </row>
    <row r="242" spans="1:12" ht="12" customHeight="1">
      <c r="A242" s="400">
        <v>74</v>
      </c>
      <c r="B242" s="400">
        <v>5169</v>
      </c>
      <c r="C242" s="400">
        <v>2143</v>
      </c>
      <c r="D242" s="99"/>
      <c r="E242" s="99"/>
      <c r="F242" s="101" t="s">
        <v>47</v>
      </c>
      <c r="G242" s="102"/>
      <c r="H242" s="98"/>
      <c r="I242" s="54"/>
      <c r="J242" s="199">
        <v>10</v>
      </c>
      <c r="K242" s="134">
        <v>11.55</v>
      </c>
      <c r="L242" s="199">
        <v>160</v>
      </c>
    </row>
    <row r="243" spans="1:12" ht="12" customHeight="1">
      <c r="A243" s="400">
        <v>74</v>
      </c>
      <c r="B243" s="400">
        <v>5021</v>
      </c>
      <c r="C243" s="400">
        <v>2143</v>
      </c>
      <c r="D243" s="99"/>
      <c r="E243" s="99"/>
      <c r="F243" s="36" t="s">
        <v>438</v>
      </c>
      <c r="G243" s="102"/>
      <c r="H243" s="98"/>
      <c r="I243" s="54"/>
      <c r="J243" s="199">
        <v>15</v>
      </c>
      <c r="K243" s="104">
        <v>10.8</v>
      </c>
      <c r="L243" s="199">
        <v>15</v>
      </c>
    </row>
    <row r="244" spans="1:12" ht="12" customHeight="1">
      <c r="A244" s="400">
        <v>74</v>
      </c>
      <c r="B244" s="400">
        <v>5169</v>
      </c>
      <c r="C244" s="400">
        <v>3349</v>
      </c>
      <c r="D244" s="99"/>
      <c r="E244" s="99"/>
      <c r="F244" s="101" t="s">
        <v>126</v>
      </c>
      <c r="G244" s="102"/>
      <c r="H244" s="98"/>
      <c r="I244" s="54"/>
      <c r="J244" s="199">
        <v>60</v>
      </c>
      <c r="K244" s="104">
        <v>60.5</v>
      </c>
      <c r="L244" s="199">
        <v>0</v>
      </c>
    </row>
    <row r="245" spans="1:12" ht="12" customHeight="1">
      <c r="A245" s="162">
        <v>74</v>
      </c>
      <c r="B245" s="400">
        <v>5169</v>
      </c>
      <c r="C245" s="400">
        <v>3349</v>
      </c>
      <c r="D245" s="99"/>
      <c r="E245" s="99"/>
      <c r="F245" s="36" t="s">
        <v>659</v>
      </c>
      <c r="G245" s="102"/>
      <c r="H245" s="98"/>
      <c r="I245" s="54"/>
      <c r="J245" s="199">
        <v>20</v>
      </c>
      <c r="K245" s="104">
        <v>0</v>
      </c>
      <c r="L245" s="199">
        <v>130</v>
      </c>
    </row>
    <row r="246" spans="1:12" ht="12" customHeight="1">
      <c r="A246" s="425">
        <v>74</v>
      </c>
      <c r="B246" s="400">
        <v>5175</v>
      </c>
      <c r="C246" s="400">
        <v>3349</v>
      </c>
      <c r="D246" s="275"/>
      <c r="E246" s="99"/>
      <c r="F246" s="36" t="s">
        <v>18</v>
      </c>
      <c r="G246" s="102"/>
      <c r="H246" s="98"/>
      <c r="I246" s="54"/>
      <c r="J246" s="199">
        <v>3</v>
      </c>
      <c r="K246" s="104">
        <v>0</v>
      </c>
      <c r="L246" s="199">
        <v>3</v>
      </c>
    </row>
    <row r="247" spans="1:12" ht="12" customHeight="1">
      <c r="A247" s="425">
        <v>74</v>
      </c>
      <c r="B247" s="400">
        <v>5192</v>
      </c>
      <c r="C247" s="400">
        <v>3349</v>
      </c>
      <c r="D247" s="275"/>
      <c r="E247" s="99"/>
      <c r="F247" s="86" t="s">
        <v>80</v>
      </c>
      <c r="G247" s="102"/>
      <c r="H247" s="98"/>
      <c r="I247" s="54"/>
      <c r="J247" s="199">
        <v>5</v>
      </c>
      <c r="K247" s="104">
        <v>5</v>
      </c>
      <c r="L247" s="199">
        <v>5</v>
      </c>
    </row>
    <row r="248" spans="1:12" ht="12" customHeight="1">
      <c r="A248" s="47">
        <v>74</v>
      </c>
      <c r="B248" s="400"/>
      <c r="C248" s="400"/>
      <c r="D248" s="275"/>
      <c r="E248" s="99"/>
      <c r="F248" s="42" t="s">
        <v>377</v>
      </c>
      <c r="G248" s="84">
        <f>SUM(G241:G247)</f>
        <v>36</v>
      </c>
      <c r="H248" s="106">
        <f>SUM(H241:H247)</f>
        <v>36.3</v>
      </c>
      <c r="I248" s="105">
        <f>SUM(I241:I247)</f>
        <v>0</v>
      </c>
      <c r="J248" s="185">
        <f>SUM(J242:J247)</f>
        <v>113</v>
      </c>
      <c r="K248" s="106">
        <f>SUM(K242:K247)</f>
        <v>87.85</v>
      </c>
      <c r="L248" s="105">
        <f>SUM(L242:L247)</f>
        <v>313</v>
      </c>
    </row>
    <row r="249" spans="1:12" ht="2.25" customHeight="1">
      <c r="A249" s="47"/>
      <c r="B249" s="400"/>
      <c r="C249" s="400"/>
      <c r="D249" s="275"/>
      <c r="E249" s="99"/>
      <c r="F249" s="36"/>
      <c r="G249" s="102"/>
      <c r="H249" s="98"/>
      <c r="I249" s="54"/>
      <c r="J249" s="184"/>
      <c r="K249" s="104"/>
      <c r="L249" s="204"/>
    </row>
    <row r="250" spans="1:12" ht="12.75">
      <c r="A250" s="16">
        <v>75</v>
      </c>
      <c r="B250" s="400">
        <v>5169</v>
      </c>
      <c r="C250" s="400">
        <v>3399</v>
      </c>
      <c r="D250" s="99"/>
      <c r="E250" s="99"/>
      <c r="F250" s="36" t="s">
        <v>545</v>
      </c>
      <c r="G250" s="102"/>
      <c r="H250" s="98"/>
      <c r="I250" s="54"/>
      <c r="J250" s="184">
        <v>25</v>
      </c>
      <c r="K250" s="104">
        <v>7.202</v>
      </c>
      <c r="L250" s="199">
        <v>25</v>
      </c>
    </row>
    <row r="251" spans="1:12" ht="12.75">
      <c r="A251" s="16">
        <v>75</v>
      </c>
      <c r="B251" s="400">
        <v>5175</v>
      </c>
      <c r="C251" s="400">
        <v>3399</v>
      </c>
      <c r="D251" s="99"/>
      <c r="E251" s="99"/>
      <c r="F251" s="36" t="s">
        <v>466</v>
      </c>
      <c r="G251" s="102"/>
      <c r="H251" s="98"/>
      <c r="I251" s="54"/>
      <c r="J251" s="184">
        <v>20</v>
      </c>
      <c r="K251" s="104">
        <v>6.638</v>
      </c>
      <c r="L251" s="199">
        <v>20</v>
      </c>
    </row>
    <row r="252" spans="1:12" ht="12.75">
      <c r="A252" s="16">
        <v>75</v>
      </c>
      <c r="B252" s="400">
        <v>5194</v>
      </c>
      <c r="C252" s="400">
        <v>3399</v>
      </c>
      <c r="D252" s="99"/>
      <c r="E252" s="99"/>
      <c r="F252" s="36" t="s">
        <v>467</v>
      </c>
      <c r="G252" s="102"/>
      <c r="H252" s="98"/>
      <c r="I252" s="54"/>
      <c r="J252" s="184">
        <v>40</v>
      </c>
      <c r="K252" s="104">
        <v>20.493</v>
      </c>
      <c r="L252" s="199">
        <v>40</v>
      </c>
    </row>
    <row r="253" spans="1:12" ht="12.75">
      <c r="A253" s="58">
        <v>75</v>
      </c>
      <c r="B253" s="400"/>
      <c r="C253" s="400"/>
      <c r="D253" s="99"/>
      <c r="E253" s="99"/>
      <c r="F253" s="42" t="s">
        <v>354</v>
      </c>
      <c r="G253" s="102"/>
      <c r="H253" s="98"/>
      <c r="I253" s="54"/>
      <c r="J253" s="185">
        <f>SUM(J250:J252)</f>
        <v>85</v>
      </c>
      <c r="K253" s="106">
        <f>SUM(K250:K252)</f>
        <v>34.333</v>
      </c>
      <c r="L253" s="105">
        <f>SUM(L250:L252)</f>
        <v>85</v>
      </c>
    </row>
    <row r="254" spans="1:12" ht="1.5" customHeight="1">
      <c r="A254" s="58"/>
      <c r="B254" s="400"/>
      <c r="C254" s="400"/>
      <c r="D254" s="99"/>
      <c r="E254" s="99"/>
      <c r="F254" s="423"/>
      <c r="G254" s="102"/>
      <c r="H254" s="98"/>
      <c r="I254" s="54"/>
      <c r="J254" s="340"/>
      <c r="K254" s="106"/>
      <c r="L254" s="204"/>
    </row>
    <row r="255" spans="1:12" ht="12.75">
      <c r="A255" s="18">
        <v>76</v>
      </c>
      <c r="B255" s="400">
        <v>5169</v>
      </c>
      <c r="C255" s="400">
        <v>3399</v>
      </c>
      <c r="D255" s="99"/>
      <c r="E255" s="99"/>
      <c r="F255" s="8" t="s">
        <v>406</v>
      </c>
      <c r="G255" s="102"/>
      <c r="H255" s="98"/>
      <c r="I255" s="54"/>
      <c r="J255" s="184">
        <v>70</v>
      </c>
      <c r="K255" s="104">
        <v>34.364</v>
      </c>
      <c r="L255" s="199">
        <v>120</v>
      </c>
    </row>
    <row r="256" spans="1:12" ht="12.75">
      <c r="A256" s="18">
        <v>76</v>
      </c>
      <c r="B256" s="400">
        <v>5169</v>
      </c>
      <c r="C256" s="400">
        <v>3399</v>
      </c>
      <c r="D256" s="99"/>
      <c r="E256" s="99"/>
      <c r="F256" s="86" t="s">
        <v>291</v>
      </c>
      <c r="G256" s="102"/>
      <c r="H256" s="98"/>
      <c r="I256" s="54"/>
      <c r="J256" s="184">
        <v>50</v>
      </c>
      <c r="K256" s="104">
        <v>50</v>
      </c>
      <c r="L256" s="199">
        <v>0</v>
      </c>
    </row>
    <row r="257" spans="1:12" ht="12.75">
      <c r="A257" s="18">
        <v>76</v>
      </c>
      <c r="B257" s="400">
        <v>5175</v>
      </c>
      <c r="C257" s="400">
        <v>3399</v>
      </c>
      <c r="D257" s="99"/>
      <c r="E257" s="99"/>
      <c r="F257" s="8" t="s">
        <v>466</v>
      </c>
      <c r="G257" s="102"/>
      <c r="H257" s="98"/>
      <c r="I257" s="54"/>
      <c r="J257" s="184">
        <v>20</v>
      </c>
      <c r="K257" s="104">
        <v>8.805</v>
      </c>
      <c r="L257" s="199">
        <v>20</v>
      </c>
    </row>
    <row r="258" spans="1:12" ht="12.75">
      <c r="A258" s="58">
        <v>76</v>
      </c>
      <c r="B258" s="400"/>
      <c r="C258" s="400"/>
      <c r="D258" s="99"/>
      <c r="E258" s="99"/>
      <c r="F258" s="84" t="s">
        <v>292</v>
      </c>
      <c r="G258" s="117"/>
      <c r="H258" s="118"/>
      <c r="I258" s="196"/>
      <c r="J258" s="185">
        <f>SUM(J255:J257)</f>
        <v>140</v>
      </c>
      <c r="K258" s="106">
        <f>SUM(K255:K257)</f>
        <v>93.16900000000001</v>
      </c>
      <c r="L258" s="105">
        <f>SUM(L255:L257)</f>
        <v>140</v>
      </c>
    </row>
    <row r="259" spans="1:12" ht="1.5" customHeight="1">
      <c r="A259" s="58"/>
      <c r="B259" s="400"/>
      <c r="C259" s="400"/>
      <c r="D259" s="99"/>
      <c r="E259" s="99"/>
      <c r="F259" s="513"/>
      <c r="G259" s="117"/>
      <c r="H259" s="118"/>
      <c r="I259" s="196"/>
      <c r="J259" s="340"/>
      <c r="K259" s="106"/>
      <c r="L259" s="516"/>
    </row>
    <row r="260" spans="1:12" ht="12.75">
      <c r="A260" s="58">
        <v>77</v>
      </c>
      <c r="B260" s="400"/>
      <c r="C260" s="400"/>
      <c r="D260" s="99"/>
      <c r="E260" s="99"/>
      <c r="F260" s="513" t="s">
        <v>957</v>
      </c>
      <c r="G260" s="117"/>
      <c r="H260" s="118"/>
      <c r="I260" s="196"/>
      <c r="J260" s="185">
        <v>0</v>
      </c>
      <c r="K260" s="106">
        <v>0</v>
      </c>
      <c r="L260" s="105">
        <v>75</v>
      </c>
    </row>
    <row r="261" spans="1:12" ht="1.5" customHeight="1">
      <c r="A261" s="58"/>
      <c r="B261" s="400"/>
      <c r="C261" s="400"/>
      <c r="D261" s="99"/>
      <c r="E261" s="99"/>
      <c r="F261" s="423"/>
      <c r="G261" s="102"/>
      <c r="H261" s="98"/>
      <c r="I261" s="54"/>
      <c r="J261" s="340"/>
      <c r="K261" s="104"/>
      <c r="L261" s="204"/>
    </row>
    <row r="262" spans="1:12" ht="12.75">
      <c r="A262" s="58">
        <v>78</v>
      </c>
      <c r="B262" s="400">
        <v>5213</v>
      </c>
      <c r="C262" s="400">
        <v>2143</v>
      </c>
      <c r="D262" s="99"/>
      <c r="E262" s="99"/>
      <c r="F262" s="65" t="s">
        <v>515</v>
      </c>
      <c r="G262" s="102"/>
      <c r="H262" s="217"/>
      <c r="I262" s="691"/>
      <c r="J262" s="185">
        <v>1400</v>
      </c>
      <c r="K262" s="106">
        <v>1050</v>
      </c>
      <c r="L262" s="204">
        <v>1500</v>
      </c>
    </row>
    <row r="263" spans="1:12" ht="1.5" customHeight="1">
      <c r="A263" s="58"/>
      <c r="B263" s="400"/>
      <c r="C263" s="400"/>
      <c r="D263" s="99"/>
      <c r="E263" s="99"/>
      <c r="F263" s="65"/>
      <c r="G263" s="102"/>
      <c r="H263" s="217"/>
      <c r="I263" s="691"/>
      <c r="J263" s="185"/>
      <c r="K263" s="106"/>
      <c r="L263" s="204"/>
    </row>
    <row r="264" spans="1:12" ht="12" customHeight="1">
      <c r="A264" s="58">
        <v>82</v>
      </c>
      <c r="B264" s="400">
        <v>5222</v>
      </c>
      <c r="C264" s="400">
        <v>2143</v>
      </c>
      <c r="D264" s="99"/>
      <c r="E264" s="99"/>
      <c r="F264" s="65" t="s">
        <v>836</v>
      </c>
      <c r="G264" s="102"/>
      <c r="H264" s="98"/>
      <c r="I264" s="54"/>
      <c r="J264" s="186">
        <v>60</v>
      </c>
      <c r="K264" s="121">
        <v>60</v>
      </c>
      <c r="L264" s="204">
        <v>60</v>
      </c>
    </row>
    <row r="265" spans="1:12" ht="2.25" customHeight="1">
      <c r="A265" s="60"/>
      <c r="B265" s="474"/>
      <c r="C265" s="474"/>
      <c r="D265" s="274"/>
      <c r="E265" s="175"/>
      <c r="F265" s="66"/>
      <c r="G265" s="86"/>
      <c r="H265" s="104"/>
      <c r="I265" s="103"/>
      <c r="J265" s="185"/>
      <c r="K265" s="106"/>
      <c r="L265" s="185"/>
    </row>
    <row r="266" spans="1:12" ht="13.5" customHeight="1">
      <c r="A266" s="60">
        <v>84</v>
      </c>
      <c r="B266" s="400">
        <v>2112</v>
      </c>
      <c r="C266" s="400">
        <v>3319</v>
      </c>
      <c r="D266" s="274"/>
      <c r="E266" s="99"/>
      <c r="F266" s="65" t="s">
        <v>639</v>
      </c>
      <c r="G266" s="84">
        <v>29</v>
      </c>
      <c r="H266" s="106">
        <v>33.086</v>
      </c>
      <c r="I266" s="185">
        <v>0</v>
      </c>
      <c r="J266" s="196"/>
      <c r="K266" s="118"/>
      <c r="L266" s="196"/>
    </row>
    <row r="267" spans="1:12" ht="1.5" customHeight="1">
      <c r="A267" s="60"/>
      <c r="B267" s="400"/>
      <c r="C267" s="400"/>
      <c r="D267" s="274"/>
      <c r="E267" s="99"/>
      <c r="F267" s="65"/>
      <c r="G267" s="84"/>
      <c r="H267" s="106"/>
      <c r="I267" s="185"/>
      <c r="J267" s="196"/>
      <c r="K267" s="118"/>
      <c r="L267" s="196"/>
    </row>
    <row r="268" spans="1:12" ht="13.5" customHeight="1">
      <c r="A268" s="60">
        <v>86</v>
      </c>
      <c r="B268" s="400">
        <v>2329</v>
      </c>
      <c r="C268" s="400">
        <v>3317</v>
      </c>
      <c r="D268" s="274"/>
      <c r="E268" s="99"/>
      <c r="F268" s="87" t="s">
        <v>181</v>
      </c>
      <c r="G268" s="84">
        <v>161</v>
      </c>
      <c r="H268" s="106">
        <v>161.242</v>
      </c>
      <c r="I268" s="185">
        <v>0</v>
      </c>
      <c r="J268" s="196"/>
      <c r="K268" s="118"/>
      <c r="L268" s="196"/>
    </row>
    <row r="269" spans="1:12" ht="1.5" customHeight="1">
      <c r="A269" s="60"/>
      <c r="B269" s="400"/>
      <c r="C269" s="400"/>
      <c r="D269" s="274"/>
      <c r="E269" s="99"/>
      <c r="F269" s="65"/>
      <c r="G269" s="84"/>
      <c r="H269" s="106"/>
      <c r="I269" s="185"/>
      <c r="J269" s="185"/>
      <c r="K269" s="106"/>
      <c r="L269" s="185"/>
    </row>
    <row r="270" spans="1:12" ht="12.75" customHeight="1">
      <c r="A270" s="47">
        <v>117</v>
      </c>
      <c r="B270" s="400">
        <v>5169</v>
      </c>
      <c r="C270" s="400">
        <v>3349</v>
      </c>
      <c r="D270" s="275"/>
      <c r="E270" s="99"/>
      <c r="F270" s="36" t="s">
        <v>1039</v>
      </c>
      <c r="G270" s="102"/>
      <c r="H270" s="98"/>
      <c r="I270" s="54"/>
      <c r="J270" s="184">
        <v>325</v>
      </c>
      <c r="K270" s="104">
        <v>254.087</v>
      </c>
      <c r="L270" s="184">
        <v>325</v>
      </c>
    </row>
    <row r="271" spans="1:12" ht="13.5" customHeight="1">
      <c r="A271" s="47">
        <v>117</v>
      </c>
      <c r="B271" s="400">
        <v>2111</v>
      </c>
      <c r="C271" s="400">
        <v>3349</v>
      </c>
      <c r="D271" s="275"/>
      <c r="E271" s="99"/>
      <c r="F271" s="86" t="s">
        <v>1040</v>
      </c>
      <c r="G271" s="86">
        <v>60</v>
      </c>
      <c r="H271" s="104">
        <v>66.879</v>
      </c>
      <c r="I271" s="184">
        <v>60</v>
      </c>
      <c r="J271" s="192"/>
      <c r="K271" s="98"/>
      <c r="L271" s="192"/>
    </row>
    <row r="272" spans="1:12" ht="13.5" customHeight="1">
      <c r="A272" s="47">
        <v>118</v>
      </c>
      <c r="B272" s="400">
        <v>5169</v>
      </c>
      <c r="C272" s="400">
        <v>3319</v>
      </c>
      <c r="D272" s="275"/>
      <c r="E272" s="99"/>
      <c r="F272" s="36" t="s">
        <v>358</v>
      </c>
      <c r="G272" s="102"/>
      <c r="H272" s="98"/>
      <c r="I272" s="54"/>
      <c r="J272" s="184">
        <v>196</v>
      </c>
      <c r="K272" s="104">
        <v>156.4</v>
      </c>
      <c r="L272" s="184">
        <v>196</v>
      </c>
    </row>
    <row r="273" spans="1:12" ht="13.5" customHeight="1">
      <c r="A273" s="47"/>
      <c r="B273" s="400"/>
      <c r="C273" s="400"/>
      <c r="D273" s="275"/>
      <c r="E273" s="99"/>
      <c r="F273" s="42" t="s">
        <v>958</v>
      </c>
      <c r="G273" s="84">
        <f>SUM(G271)</f>
        <v>60</v>
      </c>
      <c r="H273" s="106">
        <f>SUM(H271:H272)</f>
        <v>66.879</v>
      </c>
      <c r="I273" s="105">
        <f>SUM(I271:I272)</f>
        <v>60</v>
      </c>
      <c r="J273" s="185">
        <f>SUM(J270:J272)</f>
        <v>521</v>
      </c>
      <c r="K273" s="370">
        <f>SUM(K270:K272)</f>
        <v>410.48699999999997</v>
      </c>
      <c r="L273" s="185">
        <f>SUM(L270:L272)</f>
        <v>521</v>
      </c>
    </row>
    <row r="274" spans="1:12" ht="2.25" customHeight="1">
      <c r="A274" s="47"/>
      <c r="B274" s="400"/>
      <c r="C274" s="400"/>
      <c r="D274" s="275"/>
      <c r="E274" s="99"/>
      <c r="F274" s="42"/>
      <c r="G274" s="84"/>
      <c r="H274" s="106"/>
      <c r="I274" s="105"/>
      <c r="J274" s="185"/>
      <c r="K274" s="424"/>
      <c r="L274" s="185"/>
    </row>
    <row r="275" spans="1:12" ht="12.75">
      <c r="A275" s="30">
        <v>120</v>
      </c>
      <c r="B275" s="400">
        <v>5169</v>
      </c>
      <c r="C275" s="400">
        <v>6171</v>
      </c>
      <c r="D275" s="275"/>
      <c r="E275" s="99"/>
      <c r="F275" s="8" t="s">
        <v>1075</v>
      </c>
      <c r="G275" s="102"/>
      <c r="H275" s="98"/>
      <c r="I275" s="54"/>
      <c r="J275" s="184">
        <v>5</v>
      </c>
      <c r="K275" s="134">
        <v>3</v>
      </c>
      <c r="L275" s="184">
        <v>5</v>
      </c>
    </row>
    <row r="276" spans="1:12" ht="12.75">
      <c r="A276" s="30">
        <v>120</v>
      </c>
      <c r="B276" s="400">
        <v>5175</v>
      </c>
      <c r="C276" s="400">
        <v>6171</v>
      </c>
      <c r="D276" s="274"/>
      <c r="E276" s="99"/>
      <c r="F276" s="8" t="s">
        <v>466</v>
      </c>
      <c r="G276" s="102"/>
      <c r="H276" s="98"/>
      <c r="I276" s="54"/>
      <c r="J276" s="184">
        <v>100</v>
      </c>
      <c r="K276" s="134">
        <v>66.222</v>
      </c>
      <c r="L276" s="184">
        <v>100</v>
      </c>
    </row>
    <row r="277" spans="1:12" ht="12.75">
      <c r="A277" s="30">
        <v>120</v>
      </c>
      <c r="B277" s="400">
        <v>5194</v>
      </c>
      <c r="C277" s="400">
        <v>6171</v>
      </c>
      <c r="D277" s="277"/>
      <c r="E277" s="99"/>
      <c r="F277" s="8" t="s">
        <v>467</v>
      </c>
      <c r="G277" s="102"/>
      <c r="H277" s="98"/>
      <c r="I277" s="54"/>
      <c r="J277" s="184">
        <v>40</v>
      </c>
      <c r="K277" s="104">
        <v>36.195</v>
      </c>
      <c r="L277" s="184">
        <v>40</v>
      </c>
    </row>
    <row r="278" spans="1:12" ht="2.25" customHeight="1">
      <c r="A278" s="30"/>
      <c r="B278" s="474"/>
      <c r="C278" s="474"/>
      <c r="D278" s="274"/>
      <c r="E278" s="99"/>
      <c r="F278" s="8"/>
      <c r="G278" s="102"/>
      <c r="H278" s="98"/>
      <c r="I278" s="54"/>
      <c r="J278" s="184"/>
      <c r="K278" s="104"/>
      <c r="L278" s="184"/>
    </row>
    <row r="279" spans="1:12" ht="13.5" customHeight="1">
      <c r="A279" s="30">
        <v>120</v>
      </c>
      <c r="B279" s="474">
        <v>5901</v>
      </c>
      <c r="C279" s="474">
        <v>6171</v>
      </c>
      <c r="D279" s="274"/>
      <c r="E279" s="99"/>
      <c r="F279" s="86" t="s">
        <v>176</v>
      </c>
      <c r="G279" s="102"/>
      <c r="H279" s="98"/>
      <c r="I279" s="54"/>
      <c r="J279" s="184">
        <v>2</v>
      </c>
      <c r="K279" s="104">
        <v>0</v>
      </c>
      <c r="L279" s="184">
        <v>55</v>
      </c>
    </row>
    <row r="280" spans="1:12" ht="13.5" customHeight="1">
      <c r="A280" s="30">
        <v>120</v>
      </c>
      <c r="B280" s="474">
        <v>5229</v>
      </c>
      <c r="C280" s="474">
        <v>3113</v>
      </c>
      <c r="D280" s="274"/>
      <c r="E280" s="99"/>
      <c r="F280" s="8" t="s">
        <v>115</v>
      </c>
      <c r="G280" s="102"/>
      <c r="H280" s="98"/>
      <c r="I280" s="54"/>
      <c r="J280" s="184">
        <v>3</v>
      </c>
      <c r="K280" s="104">
        <v>3</v>
      </c>
      <c r="L280" s="184">
        <v>0</v>
      </c>
    </row>
    <row r="281" spans="1:12" ht="13.5" customHeight="1">
      <c r="A281" s="30">
        <v>120</v>
      </c>
      <c r="B281" s="474">
        <v>5339</v>
      </c>
      <c r="C281" s="474">
        <v>3312</v>
      </c>
      <c r="D281" s="274"/>
      <c r="E281" s="99"/>
      <c r="F281" s="8" t="s">
        <v>175</v>
      </c>
      <c r="G281" s="102"/>
      <c r="H281" s="98"/>
      <c r="I281" s="54"/>
      <c r="J281" s="184">
        <v>5</v>
      </c>
      <c r="K281" s="104">
        <v>5</v>
      </c>
      <c r="L281" s="184">
        <v>0</v>
      </c>
    </row>
    <row r="282" spans="1:12" ht="13.5" customHeight="1">
      <c r="A282" s="30">
        <v>120</v>
      </c>
      <c r="B282" s="474">
        <v>5493</v>
      </c>
      <c r="C282" s="474">
        <v>3312</v>
      </c>
      <c r="D282" s="274"/>
      <c r="E282" s="99"/>
      <c r="F282" s="8" t="s">
        <v>781</v>
      </c>
      <c r="G282" s="102"/>
      <c r="H282" s="98"/>
      <c r="I282" s="54"/>
      <c r="J282" s="184">
        <v>3</v>
      </c>
      <c r="K282" s="104">
        <v>3</v>
      </c>
      <c r="L282" s="184">
        <v>0</v>
      </c>
    </row>
    <row r="283" spans="1:12" ht="13.5" customHeight="1">
      <c r="A283" s="30">
        <v>120</v>
      </c>
      <c r="B283" s="474">
        <v>5493</v>
      </c>
      <c r="C283" s="474">
        <v>3317</v>
      </c>
      <c r="D283" s="274"/>
      <c r="E283" s="99"/>
      <c r="F283" s="8" t="s">
        <v>173</v>
      </c>
      <c r="G283" s="102"/>
      <c r="H283" s="98"/>
      <c r="I283" s="54"/>
      <c r="J283" s="184">
        <v>0</v>
      </c>
      <c r="K283" s="104">
        <v>0</v>
      </c>
      <c r="L283" s="184">
        <v>0</v>
      </c>
    </row>
    <row r="284" spans="1:12" ht="13.5" customHeight="1">
      <c r="A284" s="30">
        <v>120</v>
      </c>
      <c r="B284" s="474">
        <v>5222</v>
      </c>
      <c r="C284" s="474">
        <v>3319</v>
      </c>
      <c r="D284" s="274"/>
      <c r="E284" s="99"/>
      <c r="F284" s="86" t="s">
        <v>114</v>
      </c>
      <c r="G284" s="102"/>
      <c r="H284" s="98"/>
      <c r="I284" s="54"/>
      <c r="J284" s="184">
        <v>5</v>
      </c>
      <c r="K284" s="104">
        <v>5</v>
      </c>
      <c r="L284" s="184">
        <v>0</v>
      </c>
    </row>
    <row r="285" spans="1:12" ht="13.5" customHeight="1">
      <c r="A285" s="30">
        <v>120</v>
      </c>
      <c r="B285" s="474">
        <v>5222</v>
      </c>
      <c r="C285" s="474">
        <v>3419</v>
      </c>
      <c r="D285" s="274"/>
      <c r="E285" s="99"/>
      <c r="F285" s="8" t="s">
        <v>174</v>
      </c>
      <c r="G285" s="102"/>
      <c r="H285" s="98"/>
      <c r="I285" s="54"/>
      <c r="J285" s="184">
        <v>10</v>
      </c>
      <c r="K285" s="104">
        <v>10</v>
      </c>
      <c r="L285" s="184">
        <v>0</v>
      </c>
    </row>
    <row r="286" spans="1:12" ht="12.75">
      <c r="A286" s="30">
        <v>120</v>
      </c>
      <c r="B286" s="474">
        <v>5339</v>
      </c>
      <c r="C286" s="474">
        <v>3419</v>
      </c>
      <c r="D286" s="274"/>
      <c r="E286" s="99"/>
      <c r="F286" s="8" t="s">
        <v>116</v>
      </c>
      <c r="G286" s="102"/>
      <c r="H286" s="98"/>
      <c r="I286" s="54"/>
      <c r="J286" s="184">
        <v>4</v>
      </c>
      <c r="K286" s="104">
        <v>4</v>
      </c>
      <c r="L286" s="184">
        <v>0</v>
      </c>
    </row>
    <row r="287" spans="1:12" ht="12.75">
      <c r="A287" s="30">
        <v>120</v>
      </c>
      <c r="B287" s="474">
        <v>5493</v>
      </c>
      <c r="C287" s="474">
        <v>3419</v>
      </c>
      <c r="D287" s="274"/>
      <c r="E287" s="99"/>
      <c r="F287" s="8" t="s">
        <v>81</v>
      </c>
      <c r="G287" s="102"/>
      <c r="H287" s="98"/>
      <c r="I287" s="54"/>
      <c r="J287" s="184">
        <v>3</v>
      </c>
      <c r="K287" s="104">
        <v>3</v>
      </c>
      <c r="L287" s="184">
        <v>0</v>
      </c>
    </row>
    <row r="288" spans="1:12" ht="12.75">
      <c r="A288" s="30">
        <v>120</v>
      </c>
      <c r="B288" s="474">
        <v>5222</v>
      </c>
      <c r="C288" s="474">
        <v>3421</v>
      </c>
      <c r="D288" s="274"/>
      <c r="E288" s="99"/>
      <c r="F288" s="86" t="s">
        <v>217</v>
      </c>
      <c r="G288" s="102"/>
      <c r="H288" s="98"/>
      <c r="I288" s="54"/>
      <c r="J288" s="184">
        <v>5</v>
      </c>
      <c r="K288" s="104">
        <v>5</v>
      </c>
      <c r="L288" s="184">
        <v>0</v>
      </c>
    </row>
    <row r="289" spans="1:12" ht="12.75">
      <c r="A289" s="30">
        <v>120</v>
      </c>
      <c r="B289" s="474">
        <v>5222</v>
      </c>
      <c r="C289" s="474">
        <v>3429</v>
      </c>
      <c r="D289" s="274"/>
      <c r="E289" s="99"/>
      <c r="F289" s="86" t="s">
        <v>268</v>
      </c>
      <c r="G289" s="102"/>
      <c r="H289" s="98"/>
      <c r="I289" s="54"/>
      <c r="J289" s="184">
        <v>5</v>
      </c>
      <c r="K289" s="104">
        <v>5</v>
      </c>
      <c r="L289" s="184">
        <v>0</v>
      </c>
    </row>
    <row r="290" spans="1:12" ht="12.75">
      <c r="A290" s="30">
        <v>120</v>
      </c>
      <c r="B290" s="474">
        <v>5229</v>
      </c>
      <c r="C290" s="474">
        <v>3429</v>
      </c>
      <c r="D290" s="274"/>
      <c r="E290" s="99"/>
      <c r="F290" s="8" t="s">
        <v>1045</v>
      </c>
      <c r="G290" s="102"/>
      <c r="H290" s="98"/>
      <c r="I290" s="54"/>
      <c r="J290" s="184">
        <v>5</v>
      </c>
      <c r="K290" s="104">
        <v>5</v>
      </c>
      <c r="L290" s="184">
        <v>0</v>
      </c>
    </row>
    <row r="291" spans="1:12" ht="12.75">
      <c r="A291" s="30">
        <v>120</v>
      </c>
      <c r="B291" s="474">
        <v>5221</v>
      </c>
      <c r="C291" s="474">
        <v>4351</v>
      </c>
      <c r="D291" s="274"/>
      <c r="E291" s="99"/>
      <c r="F291" s="8" t="s">
        <v>270</v>
      </c>
      <c r="G291" s="102"/>
      <c r="H291" s="98"/>
      <c r="I291" s="54"/>
      <c r="J291" s="184">
        <v>5</v>
      </c>
      <c r="K291" s="104">
        <v>5</v>
      </c>
      <c r="L291" s="184">
        <v>0</v>
      </c>
    </row>
    <row r="292" spans="1:12" ht="12.75">
      <c r="A292" s="47">
        <v>120</v>
      </c>
      <c r="B292" s="474"/>
      <c r="C292" s="474"/>
      <c r="D292" s="274"/>
      <c r="E292" s="99"/>
      <c r="F292" s="42" t="s">
        <v>177</v>
      </c>
      <c r="G292" s="102"/>
      <c r="H292" s="98"/>
      <c r="I292" s="54"/>
      <c r="J292" s="185">
        <f>SUM(J279:J291)</f>
        <v>55</v>
      </c>
      <c r="K292" s="106">
        <f>SUM(K279:K291)</f>
        <v>53</v>
      </c>
      <c r="L292" s="105">
        <f>SUM(L279:L291)</f>
        <v>55</v>
      </c>
    </row>
    <row r="293" spans="1:12" ht="12.75">
      <c r="A293" s="58">
        <v>120</v>
      </c>
      <c r="B293" s="400"/>
      <c r="C293" s="400"/>
      <c r="D293" s="99"/>
      <c r="E293" s="99"/>
      <c r="F293" s="42" t="s">
        <v>180</v>
      </c>
      <c r="G293" s="102"/>
      <c r="H293" s="98"/>
      <c r="I293" s="54"/>
      <c r="J293" s="185">
        <f>SUM(J292+J277+J276+J275)</f>
        <v>200</v>
      </c>
      <c r="K293" s="106">
        <f>SUM(K292+K277+K276+K275)</f>
        <v>158.41699999999997</v>
      </c>
      <c r="L293" s="105">
        <f>SUM(L292+L277+L276+L275)</f>
        <v>200</v>
      </c>
    </row>
    <row r="294" spans="1:12" ht="1.5" customHeight="1">
      <c r="A294" s="58"/>
      <c r="B294" s="400"/>
      <c r="C294" s="400"/>
      <c r="D294" s="99"/>
      <c r="E294" s="99"/>
      <c r="F294" s="52"/>
      <c r="G294" s="102"/>
      <c r="H294" s="98"/>
      <c r="I294" s="54"/>
      <c r="J294" s="186"/>
      <c r="K294" s="121"/>
      <c r="L294" s="185"/>
    </row>
    <row r="295" spans="1:12" ht="12.75">
      <c r="A295" s="76">
        <v>121</v>
      </c>
      <c r="B295" s="474">
        <v>5222</v>
      </c>
      <c r="C295" s="474">
        <v>3312</v>
      </c>
      <c r="D295" s="175"/>
      <c r="E295" s="175"/>
      <c r="F295" s="52" t="s">
        <v>720</v>
      </c>
      <c r="G295" s="102"/>
      <c r="H295" s="98"/>
      <c r="I295" s="54"/>
      <c r="J295" s="185">
        <v>500</v>
      </c>
      <c r="K295" s="106">
        <v>500</v>
      </c>
      <c r="L295" s="185">
        <v>500</v>
      </c>
    </row>
    <row r="296" spans="1:12" ht="12.75">
      <c r="A296" s="76">
        <v>121</v>
      </c>
      <c r="B296" s="474">
        <v>5221</v>
      </c>
      <c r="C296" s="474">
        <v>3317</v>
      </c>
      <c r="D296" s="175"/>
      <c r="E296" s="175"/>
      <c r="F296" s="84" t="s">
        <v>410</v>
      </c>
      <c r="G296" s="102"/>
      <c r="H296" s="98"/>
      <c r="I296" s="54"/>
      <c r="J296" s="185">
        <v>350</v>
      </c>
      <c r="K296" s="106">
        <v>350</v>
      </c>
      <c r="L296" s="185">
        <v>350</v>
      </c>
    </row>
    <row r="297" spans="1:12" ht="12.75">
      <c r="A297" s="76">
        <v>121</v>
      </c>
      <c r="B297" s="474">
        <v>5222</v>
      </c>
      <c r="C297" s="474">
        <v>3341</v>
      </c>
      <c r="D297" s="175"/>
      <c r="E297" s="175"/>
      <c r="F297" s="513" t="s">
        <v>145</v>
      </c>
      <c r="G297" s="102"/>
      <c r="H297" s="98"/>
      <c r="I297" s="54"/>
      <c r="J297" s="185">
        <v>50</v>
      </c>
      <c r="K297" s="106">
        <v>50</v>
      </c>
      <c r="L297" s="185">
        <v>0</v>
      </c>
    </row>
    <row r="298" spans="1:12" ht="1.5" customHeight="1">
      <c r="A298" s="58"/>
      <c r="B298" s="400"/>
      <c r="C298" s="400"/>
      <c r="D298" s="99"/>
      <c r="E298" s="99"/>
      <c r="F298" s="423"/>
      <c r="G298" s="117"/>
      <c r="H298" s="118"/>
      <c r="I298" s="196"/>
      <c r="J298" s="340"/>
      <c r="K298" s="106"/>
      <c r="L298" s="185"/>
    </row>
    <row r="299" spans="1:12" ht="12.75" customHeight="1">
      <c r="A299" s="58">
        <v>122</v>
      </c>
      <c r="B299" s="400">
        <v>5169</v>
      </c>
      <c r="C299" s="400">
        <v>3380</v>
      </c>
      <c r="D299" s="99"/>
      <c r="E299" s="99"/>
      <c r="F299" s="84" t="s">
        <v>440</v>
      </c>
      <c r="G299" s="117"/>
      <c r="H299" s="118"/>
      <c r="I299" s="196"/>
      <c r="J299" s="185">
        <v>57</v>
      </c>
      <c r="K299" s="106">
        <v>45.511</v>
      </c>
      <c r="L299" s="185">
        <v>30</v>
      </c>
    </row>
    <row r="300" spans="1:12" ht="2.25" customHeight="1">
      <c r="A300" s="58"/>
      <c r="B300" s="400"/>
      <c r="C300" s="400"/>
      <c r="D300" s="99"/>
      <c r="E300" s="99"/>
      <c r="F300" s="42"/>
      <c r="G300" s="117"/>
      <c r="H300" s="118"/>
      <c r="I300" s="196"/>
      <c r="J300" s="185"/>
      <c r="K300" s="106"/>
      <c r="L300" s="185"/>
    </row>
    <row r="301" spans="1:12" ht="12.75" customHeight="1">
      <c r="A301" s="58">
        <v>123</v>
      </c>
      <c r="B301" s="400">
        <v>5222</v>
      </c>
      <c r="C301" s="400">
        <v>3399</v>
      </c>
      <c r="D301" s="99"/>
      <c r="E301" s="99"/>
      <c r="F301" s="85" t="s">
        <v>32</v>
      </c>
      <c r="G301" s="117"/>
      <c r="H301" s="118"/>
      <c r="I301" s="196"/>
      <c r="J301" s="186">
        <v>100</v>
      </c>
      <c r="K301" s="121">
        <v>100</v>
      </c>
      <c r="L301" s="186">
        <v>0</v>
      </c>
    </row>
    <row r="302" spans="1:12" ht="1.5" customHeight="1">
      <c r="A302" s="58"/>
      <c r="B302" s="400"/>
      <c r="C302" s="400"/>
      <c r="D302" s="99"/>
      <c r="E302" s="99"/>
      <c r="F302" s="85"/>
      <c r="G302" s="84"/>
      <c r="H302" s="106"/>
      <c r="I302" s="185"/>
      <c r="J302" s="186"/>
      <c r="K302" s="121"/>
      <c r="L302" s="186"/>
    </row>
    <row r="303" spans="1:12" ht="12.75" customHeight="1">
      <c r="A303" s="16">
        <v>124</v>
      </c>
      <c r="B303" s="400">
        <v>2111</v>
      </c>
      <c r="C303" s="400">
        <v>3399</v>
      </c>
      <c r="D303" s="99"/>
      <c r="E303" s="99"/>
      <c r="F303" s="36" t="s">
        <v>1017</v>
      </c>
      <c r="G303" s="86">
        <v>0</v>
      </c>
      <c r="H303" s="104">
        <v>0</v>
      </c>
      <c r="I303" s="184">
        <v>200</v>
      </c>
      <c r="J303" s="641"/>
      <c r="K303" s="563"/>
      <c r="L303" s="662"/>
    </row>
    <row r="304" spans="1:12" ht="12.75" customHeight="1">
      <c r="A304" s="162">
        <v>124</v>
      </c>
      <c r="B304" s="400">
        <v>2111</v>
      </c>
      <c r="C304" s="400">
        <v>3399</v>
      </c>
      <c r="D304" s="99"/>
      <c r="E304" s="99"/>
      <c r="F304" s="36" t="s">
        <v>959</v>
      </c>
      <c r="G304" s="86">
        <v>0</v>
      </c>
      <c r="H304" s="104">
        <v>0</v>
      </c>
      <c r="I304" s="184">
        <v>70</v>
      </c>
      <c r="J304" s="642"/>
      <c r="K304" s="98"/>
      <c r="L304" s="663"/>
    </row>
    <row r="305" spans="1:12" ht="12.75" customHeight="1">
      <c r="A305" s="162">
        <v>124</v>
      </c>
      <c r="B305" s="400">
        <v>2111</v>
      </c>
      <c r="C305" s="400">
        <v>3399</v>
      </c>
      <c r="D305" s="99"/>
      <c r="E305" s="99"/>
      <c r="F305" s="36" t="s">
        <v>960</v>
      </c>
      <c r="G305" s="86">
        <v>0</v>
      </c>
      <c r="H305" s="104">
        <v>0</v>
      </c>
      <c r="I305" s="184">
        <v>30</v>
      </c>
      <c r="J305" s="301"/>
      <c r="K305" s="565"/>
      <c r="L305" s="664"/>
    </row>
    <row r="306" spans="1:12" ht="12.75" customHeight="1">
      <c r="A306" s="162">
        <v>124</v>
      </c>
      <c r="B306" s="400">
        <v>5021</v>
      </c>
      <c r="C306" s="400">
        <v>3399</v>
      </c>
      <c r="D306" s="99"/>
      <c r="E306" s="99"/>
      <c r="F306" s="36" t="s">
        <v>961</v>
      </c>
      <c r="G306" s="102"/>
      <c r="H306" s="98"/>
      <c r="I306" s="192"/>
      <c r="J306" s="184">
        <v>0</v>
      </c>
      <c r="K306" s="104">
        <v>0</v>
      </c>
      <c r="L306" s="184">
        <v>10</v>
      </c>
    </row>
    <row r="307" spans="1:12" ht="12.75" customHeight="1">
      <c r="A307" s="162">
        <v>124</v>
      </c>
      <c r="B307" s="400">
        <v>5169</v>
      </c>
      <c r="C307" s="400">
        <v>3399</v>
      </c>
      <c r="D307" s="99"/>
      <c r="E307" s="99"/>
      <c r="F307" s="36" t="s">
        <v>388</v>
      </c>
      <c r="G307" s="102"/>
      <c r="H307" s="98"/>
      <c r="I307" s="192"/>
      <c r="J307" s="184">
        <v>0</v>
      </c>
      <c r="K307" s="104">
        <v>0</v>
      </c>
      <c r="L307" s="184">
        <v>297</v>
      </c>
    </row>
    <row r="308" spans="1:12" ht="12.75" customHeight="1">
      <c r="A308" s="162">
        <v>124</v>
      </c>
      <c r="B308" s="400">
        <v>5164</v>
      </c>
      <c r="C308" s="400">
        <v>3399</v>
      </c>
      <c r="D308" s="99"/>
      <c r="E308" s="99"/>
      <c r="F308" s="36" t="s">
        <v>962</v>
      </c>
      <c r="G308" s="102"/>
      <c r="H308" s="98"/>
      <c r="I308" s="192"/>
      <c r="J308" s="184">
        <v>0</v>
      </c>
      <c r="K308" s="104">
        <v>0</v>
      </c>
      <c r="L308" s="184">
        <v>40</v>
      </c>
    </row>
    <row r="309" spans="1:12" ht="12.75" customHeight="1">
      <c r="A309" s="162">
        <v>124</v>
      </c>
      <c r="B309" s="400">
        <v>5175</v>
      </c>
      <c r="C309" s="400">
        <v>3399</v>
      </c>
      <c r="D309" s="99"/>
      <c r="E309" s="99"/>
      <c r="F309" s="36" t="s">
        <v>466</v>
      </c>
      <c r="G309" s="102"/>
      <c r="H309" s="98"/>
      <c r="I309" s="192"/>
      <c r="J309" s="184">
        <v>0</v>
      </c>
      <c r="K309" s="104">
        <v>0</v>
      </c>
      <c r="L309" s="184">
        <v>5</v>
      </c>
    </row>
    <row r="310" spans="1:12" ht="12.75" customHeight="1">
      <c r="A310" s="162">
        <v>124</v>
      </c>
      <c r="B310" s="400">
        <v>5192</v>
      </c>
      <c r="C310" s="400">
        <v>3399</v>
      </c>
      <c r="D310" s="99"/>
      <c r="E310" s="99"/>
      <c r="F310" s="86" t="s">
        <v>207</v>
      </c>
      <c r="G310" s="102"/>
      <c r="H310" s="98"/>
      <c r="I310" s="192"/>
      <c r="J310" s="184">
        <v>0</v>
      </c>
      <c r="K310" s="104">
        <v>0</v>
      </c>
      <c r="L310" s="184">
        <v>8</v>
      </c>
    </row>
    <row r="311" spans="1:12" ht="12.75" customHeight="1">
      <c r="A311" s="162">
        <v>124</v>
      </c>
      <c r="B311" s="400">
        <v>5194</v>
      </c>
      <c r="C311" s="400">
        <v>3399</v>
      </c>
      <c r="D311" s="99"/>
      <c r="E311" s="99"/>
      <c r="F311" s="36" t="s">
        <v>467</v>
      </c>
      <c r="G311" s="102"/>
      <c r="H311" s="98"/>
      <c r="I311" s="192"/>
      <c r="J311" s="195">
        <v>0</v>
      </c>
      <c r="K311" s="127">
        <v>0</v>
      </c>
      <c r="L311" s="195">
        <v>20</v>
      </c>
    </row>
    <row r="312" spans="1:12" ht="12.75" customHeight="1" thickBot="1">
      <c r="A312" s="58">
        <v>124</v>
      </c>
      <c r="B312" s="400"/>
      <c r="C312" s="400"/>
      <c r="D312" s="99"/>
      <c r="E312" s="99"/>
      <c r="F312" s="52" t="s">
        <v>963</v>
      </c>
      <c r="G312" s="125">
        <f>SUM(G303:G311)</f>
        <v>0</v>
      </c>
      <c r="H312" s="121">
        <f>SUM(H303:H311)</f>
        <v>0</v>
      </c>
      <c r="I312" s="186">
        <f>SUM(I303:I311)</f>
        <v>300</v>
      </c>
      <c r="J312" s="186">
        <f>SUM(J306:J311)</f>
        <v>0</v>
      </c>
      <c r="K312" s="121">
        <f>SUM(K306:K311)</f>
        <v>0</v>
      </c>
      <c r="L312" s="186">
        <f>SUM(L306:L311)</f>
        <v>380</v>
      </c>
    </row>
    <row r="313" spans="1:13" ht="13.5" thickBot="1">
      <c r="A313" s="4"/>
      <c r="B313" s="471"/>
      <c r="C313" s="471"/>
      <c r="D313" s="272"/>
      <c r="E313" s="272"/>
      <c r="F313" s="15" t="s">
        <v>644</v>
      </c>
      <c r="G313" s="202">
        <f>SUM(G273+G266+G189+G105+G117+G268+G213+G143+G248+G312+G199)</f>
        <v>3305</v>
      </c>
      <c r="H313" s="435">
        <f>SUM(H273+H266+H213+H189+H117+H105+H143+H268+H248+H312+H199)</f>
        <v>2854.053000000001</v>
      </c>
      <c r="I313" s="202">
        <f>SUM(I273+I266+I213+I189+I117+I105+I143+I268+I248+I312+I199)</f>
        <v>2552</v>
      </c>
      <c r="J313" s="329">
        <f>SUM(J295+J293+J273+J264+J262+J258+J253+J248+J239+J233+J224+J220+J218+J205+J199+J189+J143+J117+J108+J106+J296+J299+J301+J213+J260+J312+J297)</f>
        <v>22616.989999999998</v>
      </c>
      <c r="K313" s="131">
        <f>SUM(K295+K293+K273+K264+K262+K258+K253+K248+K239+K233+K224+K220+K218+K205+K199+K189+K143+K117+K108+K106+K296+K299+K301+K213+K260+K312+K297)</f>
        <v>18788.649999999998</v>
      </c>
      <c r="L313" s="672">
        <f>SUM(L295+L293+L273+L264+L262+L258+L253+L248+L239+L233+L224+L220+L218+L205+L199+L189+L143+L117+L108+L106+L296+L299+L301+L213+L260+L312+L297)</f>
        <v>21510</v>
      </c>
      <c r="M313" s="459"/>
    </row>
    <row r="314" spans="1:12" ht="3" customHeight="1" thickBot="1">
      <c r="A314" s="4"/>
      <c r="B314" s="471"/>
      <c r="C314" s="471"/>
      <c r="D314" s="272"/>
      <c r="E314" s="272"/>
      <c r="G314" s="53"/>
      <c r="H314" s="96"/>
      <c r="I314" s="111"/>
      <c r="J314" s="53"/>
      <c r="K314" s="96" t="s">
        <v>316</v>
      </c>
      <c r="L314" s="183"/>
    </row>
    <row r="315" spans="1:12" ht="13.5" thickBot="1">
      <c r="A315" s="5">
        <v>3</v>
      </c>
      <c r="B315" s="462"/>
      <c r="C315" s="462"/>
      <c r="D315" s="210"/>
      <c r="E315" s="210"/>
      <c r="F315" s="6" t="s">
        <v>434</v>
      </c>
      <c r="G315" s="53"/>
      <c r="H315" s="96"/>
      <c r="I315" s="54"/>
      <c r="J315" s="54"/>
      <c r="K315" s="98"/>
      <c r="L315" s="192"/>
    </row>
    <row r="316" spans="1:12" ht="12.75" customHeight="1">
      <c r="A316" s="16">
        <v>80</v>
      </c>
      <c r="B316" s="400">
        <v>2111</v>
      </c>
      <c r="C316" s="400">
        <v>3399</v>
      </c>
      <c r="D316" s="99"/>
      <c r="E316" s="99"/>
      <c r="F316" s="45" t="s">
        <v>846</v>
      </c>
      <c r="G316" s="86">
        <v>120</v>
      </c>
      <c r="H316" s="104">
        <v>46.47</v>
      </c>
      <c r="I316" s="184">
        <v>54</v>
      </c>
      <c r="J316" s="190"/>
      <c r="K316" s="118"/>
      <c r="L316" s="190"/>
    </row>
    <row r="317" spans="1:12" ht="12" customHeight="1">
      <c r="A317" s="18">
        <v>80</v>
      </c>
      <c r="B317" s="400">
        <v>5169</v>
      </c>
      <c r="C317" s="400">
        <v>3399</v>
      </c>
      <c r="D317" s="99"/>
      <c r="E317" s="99"/>
      <c r="F317" s="45" t="s">
        <v>14</v>
      </c>
      <c r="G317" s="53"/>
      <c r="H317" s="96"/>
      <c r="I317" s="111"/>
      <c r="J317" s="184">
        <v>15</v>
      </c>
      <c r="K317" s="104">
        <v>8.199</v>
      </c>
      <c r="L317" s="184">
        <v>15</v>
      </c>
    </row>
    <row r="318" spans="1:12" ht="12" customHeight="1">
      <c r="A318" s="16">
        <v>80</v>
      </c>
      <c r="B318" s="400">
        <v>5194</v>
      </c>
      <c r="C318" s="400">
        <v>3399</v>
      </c>
      <c r="D318" s="99"/>
      <c r="E318" s="99"/>
      <c r="F318" s="50" t="s">
        <v>467</v>
      </c>
      <c r="G318" s="102"/>
      <c r="H318" s="98"/>
      <c r="I318" s="54"/>
      <c r="J318" s="184">
        <v>60</v>
      </c>
      <c r="K318" s="104">
        <v>34.004</v>
      </c>
      <c r="L318" s="184">
        <v>60</v>
      </c>
    </row>
    <row r="319" spans="1:12" ht="12" customHeight="1">
      <c r="A319" s="58">
        <v>80</v>
      </c>
      <c r="B319" s="400"/>
      <c r="C319" s="400"/>
      <c r="D319" s="99"/>
      <c r="E319" s="99"/>
      <c r="F319" s="38" t="s">
        <v>491</v>
      </c>
      <c r="G319" s="65">
        <f>SUM(G316:G318)</f>
        <v>120</v>
      </c>
      <c r="H319" s="108">
        <f>SUM(H316:H318)</f>
        <v>46.47</v>
      </c>
      <c r="I319" s="112">
        <f>SUM(I316:I318)</f>
        <v>54</v>
      </c>
      <c r="J319" s="194">
        <f>SUM(J317:J318)</f>
        <v>75</v>
      </c>
      <c r="K319" s="108">
        <f>SUM(K317:K318)</f>
        <v>42.202999999999996</v>
      </c>
      <c r="L319" s="112">
        <f>SUM(L317:L318)</f>
        <v>75</v>
      </c>
    </row>
    <row r="320" spans="1:12" ht="2.25" customHeight="1">
      <c r="A320" s="58"/>
      <c r="B320" s="400"/>
      <c r="C320" s="400"/>
      <c r="D320" s="99"/>
      <c r="E320" s="99"/>
      <c r="F320" s="38"/>
      <c r="G320" s="67"/>
      <c r="H320" s="107"/>
      <c r="I320" s="194"/>
      <c r="J320" s="194"/>
      <c r="K320" s="108"/>
      <c r="L320" s="185"/>
    </row>
    <row r="321" spans="1:12" ht="12" customHeight="1">
      <c r="A321" s="58">
        <v>81</v>
      </c>
      <c r="B321" s="400">
        <v>1361</v>
      </c>
      <c r="C321" s="400"/>
      <c r="D321" s="99"/>
      <c r="E321" s="99"/>
      <c r="F321" s="42" t="s">
        <v>362</v>
      </c>
      <c r="G321" s="252">
        <v>235</v>
      </c>
      <c r="H321" s="249">
        <v>207.01</v>
      </c>
      <c r="I321" s="112">
        <v>225</v>
      </c>
      <c r="J321" s="69"/>
      <c r="K321" s="110"/>
      <c r="L321" s="333"/>
    </row>
    <row r="322" spans="1:12" ht="2.25" customHeight="1">
      <c r="A322" s="58"/>
      <c r="B322" s="400"/>
      <c r="C322" s="400"/>
      <c r="D322" s="99"/>
      <c r="E322" s="99"/>
      <c r="F322" s="43"/>
      <c r="G322" s="112"/>
      <c r="H322" s="108"/>
      <c r="I322" s="692"/>
      <c r="J322" s="69"/>
      <c r="K322" s="110"/>
      <c r="L322" s="333"/>
    </row>
    <row r="323" spans="1:12" ht="12" customHeight="1">
      <c r="A323" s="58">
        <v>99</v>
      </c>
      <c r="B323" s="400">
        <v>5169</v>
      </c>
      <c r="C323" s="400">
        <v>6171</v>
      </c>
      <c r="D323" s="99"/>
      <c r="E323" s="99"/>
      <c r="F323" s="429" t="s">
        <v>396</v>
      </c>
      <c r="G323" s="128"/>
      <c r="H323" s="120"/>
      <c r="I323" s="197"/>
      <c r="J323" s="112">
        <v>193</v>
      </c>
      <c r="K323" s="108">
        <v>144.444</v>
      </c>
      <c r="L323" s="194">
        <v>193</v>
      </c>
    </row>
    <row r="324" spans="1:12" ht="2.25" customHeight="1">
      <c r="A324" s="58"/>
      <c r="B324" s="400"/>
      <c r="C324" s="400"/>
      <c r="D324" s="99"/>
      <c r="E324" s="99"/>
      <c r="F324" s="43"/>
      <c r="G324" s="128"/>
      <c r="H324" s="120"/>
      <c r="I324" s="197"/>
      <c r="J324" s="229"/>
      <c r="K324" s="107"/>
      <c r="L324" s="194"/>
    </row>
    <row r="325" spans="1:12" ht="12" customHeight="1">
      <c r="A325" s="16">
        <v>109</v>
      </c>
      <c r="B325" s="476">
        <v>5139</v>
      </c>
      <c r="C325" s="476">
        <v>5273</v>
      </c>
      <c r="D325" s="100"/>
      <c r="E325" s="100"/>
      <c r="F325" s="45" t="s">
        <v>911</v>
      </c>
      <c r="G325" s="102"/>
      <c r="H325" s="98"/>
      <c r="I325" s="54"/>
      <c r="J325" s="189">
        <v>5</v>
      </c>
      <c r="K325" s="104">
        <v>0</v>
      </c>
      <c r="L325" s="193">
        <v>5</v>
      </c>
    </row>
    <row r="326" spans="1:12" ht="12" customHeight="1">
      <c r="A326" s="17">
        <v>109</v>
      </c>
      <c r="B326" s="476">
        <v>5169</v>
      </c>
      <c r="C326" s="476">
        <v>5273</v>
      </c>
      <c r="D326" s="100"/>
      <c r="E326" s="100"/>
      <c r="F326" s="45" t="s">
        <v>454</v>
      </c>
      <c r="G326" s="102"/>
      <c r="H326" s="98"/>
      <c r="I326" s="54"/>
      <c r="J326" s="286">
        <v>0</v>
      </c>
      <c r="K326" s="104">
        <v>4.46</v>
      </c>
      <c r="L326" s="193">
        <v>5</v>
      </c>
    </row>
    <row r="327" spans="1:12" ht="12" customHeight="1">
      <c r="A327" s="17">
        <v>109</v>
      </c>
      <c r="B327" s="476">
        <v>5901</v>
      </c>
      <c r="C327" s="476">
        <v>5273</v>
      </c>
      <c r="D327" s="100"/>
      <c r="E327" s="100"/>
      <c r="F327" s="45" t="s">
        <v>855</v>
      </c>
      <c r="G327" s="102"/>
      <c r="H327" s="98"/>
      <c r="I327" s="54"/>
      <c r="J327" s="286">
        <v>20</v>
      </c>
      <c r="K327" s="104">
        <v>0</v>
      </c>
      <c r="L327" s="193">
        <v>15</v>
      </c>
    </row>
    <row r="328" spans="1:12" ht="12" customHeight="1">
      <c r="A328" s="47">
        <v>109</v>
      </c>
      <c r="B328" s="476"/>
      <c r="C328" s="476"/>
      <c r="D328" s="100"/>
      <c r="E328" s="100"/>
      <c r="F328" s="78" t="s">
        <v>345</v>
      </c>
      <c r="G328" s="117"/>
      <c r="H328" s="118"/>
      <c r="I328" s="196"/>
      <c r="J328" s="185">
        <f>SUM(J325:J327)</f>
        <v>25</v>
      </c>
      <c r="K328" s="106">
        <f>SUM(K325:K327)</f>
        <v>4.46</v>
      </c>
      <c r="L328" s="194">
        <f>SUM(L325:L327)</f>
        <v>25</v>
      </c>
    </row>
    <row r="329" spans="1:12" ht="3" customHeight="1">
      <c r="A329" s="58"/>
      <c r="B329" s="476"/>
      <c r="C329" s="476"/>
      <c r="D329" s="100"/>
      <c r="E329" s="100"/>
      <c r="F329" s="78"/>
      <c r="G329" s="102"/>
      <c r="H329" s="98"/>
      <c r="I329" s="54"/>
      <c r="J329" s="185"/>
      <c r="K329" s="106"/>
      <c r="L329" s="194"/>
    </row>
    <row r="330" spans="1:12" ht="12" customHeight="1">
      <c r="A330" s="16">
        <v>112</v>
      </c>
      <c r="B330" s="400">
        <v>5134</v>
      </c>
      <c r="C330" s="400">
        <v>5512</v>
      </c>
      <c r="D330" s="99"/>
      <c r="E330" s="99"/>
      <c r="F330" s="40" t="s">
        <v>777</v>
      </c>
      <c r="G330" s="102"/>
      <c r="H330" s="98"/>
      <c r="I330" s="54"/>
      <c r="J330" s="286">
        <v>5</v>
      </c>
      <c r="K330" s="104">
        <v>4.94</v>
      </c>
      <c r="L330" s="193">
        <v>5</v>
      </c>
    </row>
    <row r="331" spans="1:12" ht="12" customHeight="1">
      <c r="A331" s="16">
        <v>112</v>
      </c>
      <c r="B331" s="400">
        <v>5137</v>
      </c>
      <c r="C331" s="400">
        <v>5512</v>
      </c>
      <c r="D331" s="277"/>
      <c r="E331" s="277"/>
      <c r="F331" s="40" t="s">
        <v>428</v>
      </c>
      <c r="G331" s="102"/>
      <c r="H331" s="98"/>
      <c r="I331" s="54"/>
      <c r="J331" s="286">
        <v>5</v>
      </c>
      <c r="K331" s="104">
        <v>8.982</v>
      </c>
      <c r="L331" s="193">
        <v>30</v>
      </c>
    </row>
    <row r="332" spans="1:12" ht="12" customHeight="1">
      <c r="A332" s="16">
        <v>112</v>
      </c>
      <c r="B332" s="400">
        <v>5139</v>
      </c>
      <c r="C332" s="400">
        <v>5512</v>
      </c>
      <c r="D332" s="277"/>
      <c r="E332" s="277"/>
      <c r="F332" s="40" t="s">
        <v>865</v>
      </c>
      <c r="G332" s="102"/>
      <c r="H332" s="98"/>
      <c r="I332" s="54"/>
      <c r="J332" s="286">
        <v>5</v>
      </c>
      <c r="K332" s="104">
        <v>2.362</v>
      </c>
      <c r="L332" s="193">
        <v>5</v>
      </c>
    </row>
    <row r="333" spans="1:12" ht="12" customHeight="1">
      <c r="A333" s="16">
        <v>112</v>
      </c>
      <c r="B333" s="400">
        <v>5156</v>
      </c>
      <c r="C333" s="400">
        <v>5512</v>
      </c>
      <c r="D333" s="277"/>
      <c r="E333" s="277"/>
      <c r="F333" s="40" t="s">
        <v>293</v>
      </c>
      <c r="G333" s="102"/>
      <c r="H333" s="98"/>
      <c r="I333" s="54"/>
      <c r="J333" s="286">
        <v>0</v>
      </c>
      <c r="K333" s="104">
        <v>0.712</v>
      </c>
      <c r="L333" s="193">
        <v>5</v>
      </c>
    </row>
    <row r="334" spans="1:12" ht="12" customHeight="1">
      <c r="A334" s="16">
        <v>112</v>
      </c>
      <c r="B334" s="400">
        <v>5169</v>
      </c>
      <c r="C334" s="400">
        <v>5512</v>
      </c>
      <c r="D334" s="277"/>
      <c r="E334" s="277"/>
      <c r="F334" s="67" t="s">
        <v>872</v>
      </c>
      <c r="G334" s="102"/>
      <c r="H334" s="98"/>
      <c r="I334" s="54"/>
      <c r="J334" s="286">
        <v>5</v>
      </c>
      <c r="K334" s="104">
        <v>0</v>
      </c>
      <c r="L334" s="193">
        <v>5</v>
      </c>
    </row>
    <row r="335" spans="1:12" ht="12" customHeight="1">
      <c r="A335" s="58">
        <v>112</v>
      </c>
      <c r="B335" s="400"/>
      <c r="C335" s="400"/>
      <c r="D335" s="277"/>
      <c r="E335" s="277"/>
      <c r="F335" s="38" t="s">
        <v>344</v>
      </c>
      <c r="G335" s="117"/>
      <c r="H335" s="118"/>
      <c r="I335" s="196"/>
      <c r="J335" s="185">
        <f>SUM(J330:J334)</f>
        <v>20</v>
      </c>
      <c r="K335" s="106">
        <f>SUM(K330:K334)</f>
        <v>16.996</v>
      </c>
      <c r="L335" s="105">
        <f>SUM(L330:L334)</f>
        <v>50</v>
      </c>
    </row>
    <row r="336" spans="1:12" ht="2.25" customHeight="1">
      <c r="A336" s="58"/>
      <c r="B336" s="400"/>
      <c r="C336" s="400"/>
      <c r="D336" s="277"/>
      <c r="E336" s="277"/>
      <c r="F336" s="38"/>
      <c r="G336" s="117"/>
      <c r="H336" s="118"/>
      <c r="I336" s="196"/>
      <c r="J336" s="185"/>
      <c r="K336" s="106"/>
      <c r="L336" s="194"/>
    </row>
    <row r="337" spans="1:12" ht="12.75">
      <c r="A337" s="58">
        <v>113</v>
      </c>
      <c r="B337" s="400">
        <v>5194</v>
      </c>
      <c r="C337" s="400">
        <v>5511</v>
      </c>
      <c r="D337" s="99"/>
      <c r="E337" s="99"/>
      <c r="F337" s="407" t="s">
        <v>429</v>
      </c>
      <c r="G337" s="102"/>
      <c r="H337" s="118"/>
      <c r="I337" s="196"/>
      <c r="J337" s="185">
        <v>46</v>
      </c>
      <c r="K337" s="106">
        <v>45.879</v>
      </c>
      <c r="L337" s="194">
        <v>0</v>
      </c>
    </row>
    <row r="338" spans="1:12" ht="1.5" customHeight="1">
      <c r="A338" s="58"/>
      <c r="B338" s="400"/>
      <c r="C338" s="400"/>
      <c r="D338" s="99"/>
      <c r="E338" s="99"/>
      <c r="F338" s="407"/>
      <c r="G338" s="102"/>
      <c r="H338" s="118"/>
      <c r="I338" s="196"/>
      <c r="J338" s="185"/>
      <c r="K338" s="106"/>
      <c r="L338" s="194"/>
    </row>
    <row r="339" spans="1:12" ht="12" customHeight="1">
      <c r="A339" s="64">
        <v>142</v>
      </c>
      <c r="B339" s="476" t="s">
        <v>469</v>
      </c>
      <c r="C339" s="476">
        <v>6171</v>
      </c>
      <c r="D339" s="271"/>
      <c r="E339" s="271"/>
      <c r="F339" s="40" t="s">
        <v>470</v>
      </c>
      <c r="G339" s="102"/>
      <c r="H339" s="98"/>
      <c r="I339" s="54"/>
      <c r="J339" s="193">
        <v>2</v>
      </c>
      <c r="K339" s="104">
        <v>0.365</v>
      </c>
      <c r="L339" s="193">
        <v>5</v>
      </c>
    </row>
    <row r="340" spans="1:12" ht="12" customHeight="1">
      <c r="A340" s="64">
        <v>142</v>
      </c>
      <c r="B340" s="476">
        <v>5133</v>
      </c>
      <c r="C340" s="476">
        <v>6171</v>
      </c>
      <c r="D340" s="100"/>
      <c r="E340" s="212"/>
      <c r="F340" s="40" t="s">
        <v>513</v>
      </c>
      <c r="G340" s="68"/>
      <c r="H340" s="96"/>
      <c r="I340" s="111"/>
      <c r="J340" s="193">
        <v>1</v>
      </c>
      <c r="K340" s="104">
        <v>0</v>
      </c>
      <c r="L340" s="193">
        <v>2</v>
      </c>
    </row>
    <row r="341" spans="1:12" ht="12.75">
      <c r="A341" s="64">
        <v>142</v>
      </c>
      <c r="B341" s="476">
        <v>5134</v>
      </c>
      <c r="C341" s="476">
        <v>6171</v>
      </c>
      <c r="D341" s="271"/>
      <c r="E341" s="271"/>
      <c r="F341" s="40" t="s">
        <v>830</v>
      </c>
      <c r="G341" s="102"/>
      <c r="H341" s="98"/>
      <c r="I341" s="54"/>
      <c r="J341" s="193">
        <v>15</v>
      </c>
      <c r="K341" s="104">
        <v>9.292</v>
      </c>
      <c r="L341" s="193">
        <v>15</v>
      </c>
    </row>
    <row r="342" spans="1:12" ht="12.75">
      <c r="A342" s="64">
        <v>142</v>
      </c>
      <c r="B342" s="476" t="s">
        <v>445</v>
      </c>
      <c r="C342" s="476">
        <v>6171</v>
      </c>
      <c r="D342" s="271"/>
      <c r="E342" s="271"/>
      <c r="F342" s="40" t="s">
        <v>449</v>
      </c>
      <c r="G342" s="102"/>
      <c r="H342" s="98"/>
      <c r="I342" s="54"/>
      <c r="J342" s="193">
        <v>80</v>
      </c>
      <c r="K342" s="104">
        <v>20.062</v>
      </c>
      <c r="L342" s="193">
        <v>60</v>
      </c>
    </row>
    <row r="343" spans="1:12" ht="12.75">
      <c r="A343" s="64">
        <v>142</v>
      </c>
      <c r="B343" s="476" t="s">
        <v>450</v>
      </c>
      <c r="C343" s="476">
        <v>6171</v>
      </c>
      <c r="D343" s="271"/>
      <c r="E343" s="271"/>
      <c r="F343" s="67" t="s">
        <v>722</v>
      </c>
      <c r="G343" s="102"/>
      <c r="H343" s="98"/>
      <c r="I343" s="54"/>
      <c r="J343" s="193">
        <v>350</v>
      </c>
      <c r="K343" s="107">
        <v>336.937</v>
      </c>
      <c r="L343" s="193">
        <v>370</v>
      </c>
    </row>
    <row r="344" spans="1:12" ht="12.75">
      <c r="A344" s="73">
        <v>142</v>
      </c>
      <c r="B344" s="477"/>
      <c r="C344" s="477"/>
      <c r="D344" s="283"/>
      <c r="E344" s="283"/>
      <c r="F344" s="38" t="s">
        <v>457</v>
      </c>
      <c r="G344" s="102"/>
      <c r="H344" s="98"/>
      <c r="I344" s="54"/>
      <c r="J344" s="185">
        <f>SUM(J339:J343)</f>
        <v>448</v>
      </c>
      <c r="K344" s="106">
        <f>SUM(K339:K343)</f>
        <v>366.656</v>
      </c>
      <c r="L344" s="105">
        <f>SUM(L339:L343)</f>
        <v>452</v>
      </c>
    </row>
    <row r="345" spans="1:12" ht="3" customHeight="1">
      <c r="A345" s="39"/>
      <c r="B345" s="478"/>
      <c r="C345" s="478"/>
      <c r="D345" s="271"/>
      <c r="E345" s="271"/>
      <c r="F345" s="40"/>
      <c r="G345" s="102"/>
      <c r="H345" s="98"/>
      <c r="I345" s="54"/>
      <c r="J345" s="184"/>
      <c r="K345" s="104"/>
      <c r="L345" s="194"/>
    </row>
    <row r="346" spans="1:12" ht="12.75">
      <c r="A346" s="63" t="s">
        <v>471</v>
      </c>
      <c r="B346" s="478" t="s">
        <v>459</v>
      </c>
      <c r="C346" s="476">
        <v>6171</v>
      </c>
      <c r="D346" s="271"/>
      <c r="E346" s="271"/>
      <c r="F346" s="40" t="s">
        <v>749</v>
      </c>
      <c r="G346" s="102"/>
      <c r="H346" s="98"/>
      <c r="I346" s="54"/>
      <c r="J346" s="193">
        <v>446</v>
      </c>
      <c r="K346" s="104">
        <v>557.927</v>
      </c>
      <c r="L346" s="193">
        <v>440</v>
      </c>
    </row>
    <row r="347" spans="1:12" ht="12.75">
      <c r="A347" s="44" t="s">
        <v>471</v>
      </c>
      <c r="B347" s="478"/>
      <c r="C347" s="478"/>
      <c r="D347" s="271"/>
      <c r="E347" s="271"/>
      <c r="F347" s="38" t="s">
        <v>750</v>
      </c>
      <c r="G347" s="102"/>
      <c r="H347" s="98"/>
      <c r="I347" s="54"/>
      <c r="J347" s="185">
        <f>SUM(J346:J346)</f>
        <v>446</v>
      </c>
      <c r="K347" s="106">
        <f>SUM(K346:K346)</f>
        <v>557.927</v>
      </c>
      <c r="L347" s="105">
        <f>SUM(L346)</f>
        <v>440</v>
      </c>
    </row>
    <row r="348" spans="1:12" ht="2.25" customHeight="1">
      <c r="A348" s="44"/>
      <c r="B348" s="478"/>
      <c r="C348" s="478"/>
      <c r="D348" s="271"/>
      <c r="E348" s="271"/>
      <c r="F348" s="38"/>
      <c r="G348" s="102"/>
      <c r="H348" s="98"/>
      <c r="I348" s="54"/>
      <c r="J348" s="184">
        <v>100</v>
      </c>
      <c r="K348" s="106"/>
      <c r="L348" s="194"/>
    </row>
    <row r="349" spans="1:12" ht="12.75">
      <c r="A349" s="44" t="s">
        <v>472</v>
      </c>
      <c r="B349" s="478" t="s">
        <v>453</v>
      </c>
      <c r="C349" s="478" t="s">
        <v>436</v>
      </c>
      <c r="D349" s="271"/>
      <c r="E349" s="271"/>
      <c r="F349" s="65" t="s">
        <v>717</v>
      </c>
      <c r="G349" s="54"/>
      <c r="H349" s="98"/>
      <c r="I349" s="54"/>
      <c r="J349" s="188">
        <v>71</v>
      </c>
      <c r="K349" s="106">
        <v>67.823</v>
      </c>
      <c r="L349" s="194">
        <v>71</v>
      </c>
    </row>
    <row r="350" spans="1:12" ht="12.75">
      <c r="A350" s="257" t="s">
        <v>581</v>
      </c>
      <c r="B350" s="479" t="s">
        <v>582</v>
      </c>
      <c r="C350" s="479"/>
      <c r="D350" s="285"/>
      <c r="E350" s="285"/>
      <c r="F350" s="66" t="s">
        <v>583</v>
      </c>
      <c r="G350" s="105">
        <v>1</v>
      </c>
      <c r="H350" s="106">
        <v>0.058</v>
      </c>
      <c r="I350" s="185">
        <v>1</v>
      </c>
      <c r="J350" s="190"/>
      <c r="K350" s="118"/>
      <c r="L350" s="190"/>
    </row>
    <row r="351" spans="1:12" ht="12.75">
      <c r="A351" s="58">
        <v>149</v>
      </c>
      <c r="B351" s="400">
        <v>5161</v>
      </c>
      <c r="C351" s="400">
        <v>6171</v>
      </c>
      <c r="D351" s="99"/>
      <c r="E351" s="99"/>
      <c r="F351" s="38" t="s">
        <v>359</v>
      </c>
      <c r="G351" s="98"/>
      <c r="I351" s="54"/>
      <c r="J351" s="188">
        <v>1050</v>
      </c>
      <c r="K351" s="106">
        <v>788.272</v>
      </c>
      <c r="L351" s="185">
        <v>1050</v>
      </c>
    </row>
    <row r="352" spans="1:12" ht="3" customHeight="1">
      <c r="A352" s="58"/>
      <c r="B352" s="400"/>
      <c r="C352" s="400"/>
      <c r="D352" s="99"/>
      <c r="E352" s="99"/>
      <c r="F352" s="38"/>
      <c r="G352" s="54"/>
      <c r="H352" s="98"/>
      <c r="I352" s="54"/>
      <c r="J352" s="184"/>
      <c r="K352" s="104"/>
      <c r="L352" s="185"/>
    </row>
    <row r="353" spans="1:12" ht="12.75">
      <c r="A353" s="18">
        <v>150</v>
      </c>
      <c r="B353" s="400">
        <v>5139</v>
      </c>
      <c r="C353" s="400">
        <v>6171</v>
      </c>
      <c r="D353" s="99"/>
      <c r="E353" s="99"/>
      <c r="F353" s="50" t="s">
        <v>451</v>
      </c>
      <c r="G353" s="54"/>
      <c r="H353" s="98"/>
      <c r="I353" s="54"/>
      <c r="J353" s="286">
        <v>180</v>
      </c>
      <c r="K353" s="104">
        <v>162.469</v>
      </c>
      <c r="L353" s="184">
        <v>220</v>
      </c>
    </row>
    <row r="354" spans="1:12" ht="12.75">
      <c r="A354" s="18">
        <v>150</v>
      </c>
      <c r="B354" s="400">
        <v>5169</v>
      </c>
      <c r="C354" s="400">
        <v>6171</v>
      </c>
      <c r="D354" s="99"/>
      <c r="E354" s="99"/>
      <c r="F354" s="67" t="s">
        <v>48</v>
      </c>
      <c r="G354" s="54"/>
      <c r="H354" s="98"/>
      <c r="I354" s="54"/>
      <c r="J354" s="286">
        <v>405</v>
      </c>
      <c r="K354" s="104">
        <v>349.511</v>
      </c>
      <c r="L354" s="184">
        <v>60</v>
      </c>
    </row>
    <row r="355" spans="1:12" ht="12.75">
      <c r="A355" s="58">
        <v>150</v>
      </c>
      <c r="B355" s="400"/>
      <c r="C355" s="400"/>
      <c r="D355" s="99"/>
      <c r="E355" s="99"/>
      <c r="F355" s="38" t="s">
        <v>360</v>
      </c>
      <c r="G355" s="54"/>
      <c r="H355" s="98"/>
      <c r="I355" s="54"/>
      <c r="J355" s="185">
        <f>SUM(J353:J354)</f>
        <v>585</v>
      </c>
      <c r="K355" s="106">
        <f>SUM(K353:K354)</f>
        <v>511.98</v>
      </c>
      <c r="L355" s="105">
        <f>SUM(L353:L354)</f>
        <v>280</v>
      </c>
    </row>
    <row r="356" spans="1:12" ht="3" customHeight="1">
      <c r="A356" s="58"/>
      <c r="B356" s="400"/>
      <c r="C356" s="400"/>
      <c r="D356" s="99"/>
      <c r="E356" s="99"/>
      <c r="F356" s="38"/>
      <c r="G356" s="54"/>
      <c r="H356" s="98"/>
      <c r="I356" s="54"/>
      <c r="J356" s="184"/>
      <c r="K356" s="104"/>
      <c r="L356" s="185"/>
    </row>
    <row r="357" spans="1:12" ht="12.75">
      <c r="A357" s="18">
        <v>151</v>
      </c>
      <c r="B357" s="400">
        <v>5151</v>
      </c>
      <c r="C357" s="400">
        <v>6171</v>
      </c>
      <c r="D357" s="99"/>
      <c r="E357" s="99"/>
      <c r="F357" s="50" t="s">
        <v>546</v>
      </c>
      <c r="G357" s="54"/>
      <c r="H357" s="98"/>
      <c r="I357" s="54"/>
      <c r="J357" s="184">
        <v>190</v>
      </c>
      <c r="K357" s="104">
        <v>157.308</v>
      </c>
      <c r="L357" s="184">
        <v>180</v>
      </c>
    </row>
    <row r="358" spans="1:12" ht="12.75">
      <c r="A358" s="18">
        <v>151</v>
      </c>
      <c r="B358" s="400">
        <v>5152</v>
      </c>
      <c r="C358" s="400">
        <v>6171</v>
      </c>
      <c r="D358" s="99"/>
      <c r="E358" s="99"/>
      <c r="F358" s="74" t="s">
        <v>473</v>
      </c>
      <c r="G358" s="54"/>
      <c r="H358" s="98"/>
      <c r="I358" s="693"/>
      <c r="J358" s="184">
        <v>1300</v>
      </c>
      <c r="K358" s="107">
        <v>785.375</v>
      </c>
      <c r="L358" s="184">
        <v>1100</v>
      </c>
    </row>
    <row r="359" spans="1:12" ht="12.75">
      <c r="A359" s="18">
        <v>151</v>
      </c>
      <c r="B359" s="400">
        <v>5154</v>
      </c>
      <c r="C359" s="400">
        <v>6171</v>
      </c>
      <c r="D359" s="99"/>
      <c r="E359" s="99"/>
      <c r="F359" s="50" t="s">
        <v>463</v>
      </c>
      <c r="G359" s="221"/>
      <c r="H359" s="98"/>
      <c r="I359" s="221"/>
      <c r="J359" s="184">
        <v>1318</v>
      </c>
      <c r="K359" s="107">
        <v>992.655</v>
      </c>
      <c r="L359" s="184">
        <v>1250</v>
      </c>
    </row>
    <row r="360" spans="1:12" ht="12.75">
      <c r="A360" s="18">
        <v>151</v>
      </c>
      <c r="B360" s="400">
        <v>5169</v>
      </c>
      <c r="C360" s="400">
        <v>6171</v>
      </c>
      <c r="D360" s="99"/>
      <c r="E360" s="99"/>
      <c r="F360" s="50" t="s">
        <v>723</v>
      </c>
      <c r="G360" s="54"/>
      <c r="H360" s="98"/>
      <c r="I360" s="54"/>
      <c r="J360" s="184">
        <v>80</v>
      </c>
      <c r="K360" s="104">
        <v>64.535</v>
      </c>
      <c r="L360" s="184">
        <v>80</v>
      </c>
    </row>
    <row r="361" spans="1:12" ht="12.75">
      <c r="A361" s="58">
        <v>151</v>
      </c>
      <c r="B361" s="400"/>
      <c r="C361" s="400"/>
      <c r="D361" s="99"/>
      <c r="E361" s="99"/>
      <c r="F361" s="38" t="s">
        <v>997</v>
      </c>
      <c r="G361" s="54"/>
      <c r="H361" s="98"/>
      <c r="I361" s="54"/>
      <c r="J361" s="185">
        <f>SUM(J357:J360)</f>
        <v>2888</v>
      </c>
      <c r="K361" s="106">
        <f>SUM(K357:K360)</f>
        <v>1999.873</v>
      </c>
      <c r="L361" s="105">
        <f>SUM(L357:L360)</f>
        <v>2610</v>
      </c>
    </row>
    <row r="362" spans="1:12" ht="2.25" customHeight="1">
      <c r="A362" s="18"/>
      <c r="B362" s="400"/>
      <c r="C362" s="400"/>
      <c r="D362" s="99"/>
      <c r="E362" s="99"/>
      <c r="F362" s="50"/>
      <c r="G362" s="54"/>
      <c r="H362" s="98"/>
      <c r="I362" s="54"/>
      <c r="J362" s="184"/>
      <c r="K362" s="104"/>
      <c r="L362" s="185"/>
    </row>
    <row r="363" spans="1:12" ht="12.75">
      <c r="A363" s="18">
        <v>152</v>
      </c>
      <c r="B363" s="400">
        <v>5164</v>
      </c>
      <c r="C363" s="400">
        <v>6171</v>
      </c>
      <c r="D363" s="99"/>
      <c r="E363" s="99"/>
      <c r="F363" s="50" t="s">
        <v>474</v>
      </c>
      <c r="G363" s="221"/>
      <c r="H363" s="98"/>
      <c r="I363" s="221"/>
      <c r="J363" s="184">
        <v>17</v>
      </c>
      <c r="K363" s="104">
        <v>16.8</v>
      </c>
      <c r="L363" s="184">
        <v>17</v>
      </c>
    </row>
    <row r="364" spans="1:12" ht="12.75">
      <c r="A364" s="58">
        <v>152</v>
      </c>
      <c r="B364" s="400"/>
      <c r="C364" s="400"/>
      <c r="D364" s="99"/>
      <c r="E364" s="99"/>
      <c r="F364" s="38" t="s">
        <v>998</v>
      </c>
      <c r="G364" s="54"/>
      <c r="H364" s="98"/>
      <c r="I364" s="54"/>
      <c r="J364" s="185">
        <f>SUM(J363:J363)</f>
        <v>17</v>
      </c>
      <c r="K364" s="106">
        <f>SUM(K363)</f>
        <v>16.8</v>
      </c>
      <c r="L364" s="105">
        <f>SUM(L363)</f>
        <v>17</v>
      </c>
    </row>
    <row r="365" spans="1:12" ht="2.25" customHeight="1">
      <c r="A365" s="58"/>
      <c r="B365" s="400"/>
      <c r="C365" s="400"/>
      <c r="D365" s="99"/>
      <c r="E365" s="99"/>
      <c r="F365" s="65"/>
      <c r="G365" s="54"/>
      <c r="H365" s="98"/>
      <c r="I365" s="54"/>
      <c r="J365" s="184"/>
      <c r="K365" s="106"/>
      <c r="L365" s="185"/>
    </row>
    <row r="366" spans="1:12" ht="12.75">
      <c r="A366" s="18">
        <v>153</v>
      </c>
      <c r="B366" s="400">
        <v>5139</v>
      </c>
      <c r="C366" s="400">
        <v>6171</v>
      </c>
      <c r="D366" s="99"/>
      <c r="E366" s="99"/>
      <c r="F366" s="50" t="s">
        <v>451</v>
      </c>
      <c r="G366" s="54"/>
      <c r="H366" s="98"/>
      <c r="I366" s="54"/>
      <c r="J366" s="286">
        <v>40</v>
      </c>
      <c r="K366" s="104">
        <v>25.556</v>
      </c>
      <c r="L366" s="184">
        <v>40</v>
      </c>
    </row>
    <row r="367" spans="1:12" ht="12.75">
      <c r="A367" s="18">
        <v>153</v>
      </c>
      <c r="B367" s="400">
        <v>5156</v>
      </c>
      <c r="C367" s="400">
        <v>6171</v>
      </c>
      <c r="D367" s="99"/>
      <c r="E367" s="99"/>
      <c r="F367" s="50" t="s">
        <v>990</v>
      </c>
      <c r="G367" s="54"/>
      <c r="H367" s="98"/>
      <c r="I367" s="54"/>
      <c r="J367" s="286">
        <v>1</v>
      </c>
      <c r="K367" s="104">
        <v>0</v>
      </c>
      <c r="L367" s="184">
        <v>1</v>
      </c>
    </row>
    <row r="368" spans="1:12" ht="12.75">
      <c r="A368" s="18">
        <v>153</v>
      </c>
      <c r="B368" s="400">
        <v>5169</v>
      </c>
      <c r="C368" s="400">
        <v>6171</v>
      </c>
      <c r="D368" s="99"/>
      <c r="E368" s="99"/>
      <c r="F368" s="50" t="s">
        <v>523</v>
      </c>
      <c r="G368" s="54"/>
      <c r="H368" s="98"/>
      <c r="I368" s="54"/>
      <c r="J368" s="286">
        <v>140</v>
      </c>
      <c r="K368" s="104">
        <v>47.141</v>
      </c>
      <c r="L368" s="184">
        <v>140</v>
      </c>
    </row>
    <row r="369" spans="1:12" ht="12.75">
      <c r="A369" s="18">
        <v>153</v>
      </c>
      <c r="B369" s="400">
        <v>5171</v>
      </c>
      <c r="C369" s="400">
        <v>6171</v>
      </c>
      <c r="D369" s="99"/>
      <c r="E369" s="99"/>
      <c r="F369" s="50" t="s">
        <v>861</v>
      </c>
      <c r="G369" s="54"/>
      <c r="H369" s="98"/>
      <c r="I369" s="54"/>
      <c r="J369" s="286">
        <v>350</v>
      </c>
      <c r="K369" s="104">
        <v>163.278</v>
      </c>
      <c r="L369" s="184">
        <v>350</v>
      </c>
    </row>
    <row r="370" spans="1:12" ht="12.75">
      <c r="A370" s="58">
        <v>153</v>
      </c>
      <c r="B370" s="400"/>
      <c r="C370" s="400"/>
      <c r="D370" s="99"/>
      <c r="E370" s="99"/>
      <c r="F370" s="65" t="s">
        <v>490</v>
      </c>
      <c r="G370" s="54"/>
      <c r="H370" s="98"/>
      <c r="I370" s="54"/>
      <c r="J370" s="185">
        <f>SUM(J366:J369)</f>
        <v>531</v>
      </c>
      <c r="K370" s="106">
        <f>SUM(K366:K369)</f>
        <v>235.975</v>
      </c>
      <c r="L370" s="105">
        <f>SUM(L366:L369)</f>
        <v>531</v>
      </c>
    </row>
    <row r="371" spans="1:12" ht="3" customHeight="1">
      <c r="A371" s="8"/>
      <c r="B371" s="86"/>
      <c r="C371" s="86"/>
      <c r="D371" s="101"/>
      <c r="E371" s="99"/>
      <c r="F371" s="8"/>
      <c r="G371" s="111"/>
      <c r="H371" s="96"/>
      <c r="I371" s="111"/>
      <c r="J371" s="184"/>
      <c r="K371" s="104"/>
      <c r="L371" s="185"/>
    </row>
    <row r="372" spans="1:12" ht="12.75">
      <c r="A372" s="18">
        <v>154</v>
      </c>
      <c r="B372" s="400">
        <v>5139</v>
      </c>
      <c r="C372" s="400">
        <v>6171</v>
      </c>
      <c r="D372" s="99"/>
      <c r="E372" s="99"/>
      <c r="F372" s="50" t="s">
        <v>451</v>
      </c>
      <c r="G372" s="54"/>
      <c r="H372" s="98"/>
      <c r="I372" s="54"/>
      <c r="J372" s="286">
        <v>32</v>
      </c>
      <c r="K372" s="104">
        <v>31.373</v>
      </c>
      <c r="L372" s="184">
        <v>0</v>
      </c>
    </row>
    <row r="373" spans="1:12" ht="12.75">
      <c r="A373" s="18">
        <v>154</v>
      </c>
      <c r="B373" s="400">
        <v>5164</v>
      </c>
      <c r="C373" s="400">
        <v>6171</v>
      </c>
      <c r="D373" s="99"/>
      <c r="E373" s="99"/>
      <c r="F373" s="67" t="s">
        <v>991</v>
      </c>
      <c r="G373" s="54"/>
      <c r="H373" s="98"/>
      <c r="I373" s="54"/>
      <c r="J373" s="286">
        <v>9</v>
      </c>
      <c r="K373" s="104">
        <v>8.228</v>
      </c>
      <c r="L373" s="184">
        <v>0</v>
      </c>
    </row>
    <row r="374" spans="1:12" ht="12.75">
      <c r="A374" s="58">
        <v>154</v>
      </c>
      <c r="B374" s="400"/>
      <c r="C374" s="400"/>
      <c r="D374" s="99"/>
      <c r="E374" s="99"/>
      <c r="F374" s="38" t="s">
        <v>317</v>
      </c>
      <c r="G374" s="54"/>
      <c r="H374" s="98"/>
      <c r="I374" s="54"/>
      <c r="J374" s="185">
        <f>SUM(J372:J373)</f>
        <v>41</v>
      </c>
      <c r="K374" s="106">
        <f>SUM(K372:K373)</f>
        <v>39.601</v>
      </c>
      <c r="L374" s="105">
        <f>SUM(L372:L373)</f>
        <v>0</v>
      </c>
    </row>
    <row r="375" spans="1:12" ht="3" customHeight="1">
      <c r="A375" s="58"/>
      <c r="B375" s="400"/>
      <c r="C375" s="400"/>
      <c r="D375" s="99"/>
      <c r="E375" s="99"/>
      <c r="F375" s="38"/>
      <c r="G375" s="54"/>
      <c r="H375" s="98"/>
      <c r="I375" s="54"/>
      <c r="J375" s="184"/>
      <c r="K375" s="104"/>
      <c r="L375" s="185"/>
    </row>
    <row r="376" spans="1:12" ht="12.75">
      <c r="A376" s="58">
        <v>155</v>
      </c>
      <c r="B376" s="400">
        <v>5139</v>
      </c>
      <c r="C376" s="400">
        <v>6171</v>
      </c>
      <c r="D376" s="99"/>
      <c r="E376" s="99"/>
      <c r="F376" s="65" t="s">
        <v>897</v>
      </c>
      <c r="G376" s="221"/>
      <c r="H376" s="98"/>
      <c r="I376" s="221"/>
      <c r="J376" s="185">
        <v>43</v>
      </c>
      <c r="K376" s="106">
        <v>42.26</v>
      </c>
      <c r="L376" s="185">
        <v>0</v>
      </c>
    </row>
    <row r="377" spans="1:12" ht="2.25" customHeight="1">
      <c r="A377" s="58"/>
      <c r="B377" s="400"/>
      <c r="C377" s="400"/>
      <c r="D377" s="99"/>
      <c r="E377" s="99"/>
      <c r="F377" s="65"/>
      <c r="G377" s="221"/>
      <c r="H377" s="98"/>
      <c r="I377" s="221"/>
      <c r="J377" s="185"/>
      <c r="K377" s="106"/>
      <c r="L377" s="185"/>
    </row>
    <row r="378" spans="1:12" ht="12.75">
      <c r="A378" s="58">
        <v>156</v>
      </c>
      <c r="B378" s="400">
        <v>5162</v>
      </c>
      <c r="C378" s="400">
        <v>6171</v>
      </c>
      <c r="D378" s="99"/>
      <c r="E378" s="99"/>
      <c r="F378" s="38" t="s">
        <v>361</v>
      </c>
      <c r="G378" s="171"/>
      <c r="H378" s="98"/>
      <c r="I378" s="54"/>
      <c r="J378" s="185">
        <v>460</v>
      </c>
      <c r="K378" s="106">
        <v>366.503</v>
      </c>
      <c r="L378" s="185">
        <v>460</v>
      </c>
    </row>
    <row r="379" spans="1:12" ht="12.75">
      <c r="A379" s="58">
        <v>159</v>
      </c>
      <c r="B379" s="400">
        <v>1361</v>
      </c>
      <c r="C379" s="400"/>
      <c r="D379" s="99"/>
      <c r="E379" s="99"/>
      <c r="F379" s="84" t="s">
        <v>773</v>
      </c>
      <c r="G379" s="188">
        <v>20</v>
      </c>
      <c r="H379" s="119">
        <v>23.55</v>
      </c>
      <c r="I379" s="188">
        <v>27</v>
      </c>
      <c r="J379" s="152"/>
      <c r="K379" s="97"/>
      <c r="L379" s="665"/>
    </row>
    <row r="380" spans="1:12" ht="12.75">
      <c r="A380" s="58">
        <v>160</v>
      </c>
      <c r="B380" s="400">
        <v>1361</v>
      </c>
      <c r="C380" s="400"/>
      <c r="D380" s="99"/>
      <c r="E380" s="99"/>
      <c r="F380" s="42" t="s">
        <v>369</v>
      </c>
      <c r="G380" s="188">
        <v>1000</v>
      </c>
      <c r="H380" s="119">
        <v>1214.2</v>
      </c>
      <c r="I380" s="188">
        <v>1260</v>
      </c>
      <c r="J380" s="458"/>
      <c r="K380" s="220"/>
      <c r="L380" s="665"/>
    </row>
    <row r="381" spans="1:12" ht="2.25" customHeight="1">
      <c r="A381" s="58"/>
      <c r="B381" s="400"/>
      <c r="C381" s="400"/>
      <c r="D381" s="99"/>
      <c r="E381" s="99"/>
      <c r="F381" s="42"/>
      <c r="G381" s="188"/>
      <c r="H381" s="108"/>
      <c r="I381" s="188"/>
      <c r="J381" s="152"/>
      <c r="K381" s="220"/>
      <c r="L381" s="665"/>
    </row>
    <row r="382" spans="1:12" ht="12.75">
      <c r="A382" s="16">
        <v>161</v>
      </c>
      <c r="B382" s="400">
        <v>2212</v>
      </c>
      <c r="C382" s="400">
        <v>5399</v>
      </c>
      <c r="D382" s="99"/>
      <c r="E382" s="99"/>
      <c r="F382" s="36" t="s">
        <v>363</v>
      </c>
      <c r="G382" s="189">
        <v>120</v>
      </c>
      <c r="H382" s="107">
        <v>116.6</v>
      </c>
      <c r="I382" s="189">
        <v>140</v>
      </c>
      <c r="J382" s="458"/>
      <c r="K382" s="97"/>
      <c r="L382" s="665"/>
    </row>
    <row r="383" spans="1:12" ht="12.75">
      <c r="A383" s="16">
        <v>161</v>
      </c>
      <c r="B383" s="400">
        <v>2324</v>
      </c>
      <c r="C383" s="400">
        <v>5399</v>
      </c>
      <c r="D383" s="99"/>
      <c r="E383" s="99"/>
      <c r="F383" s="169" t="s">
        <v>357</v>
      </c>
      <c r="G383" s="189">
        <v>16</v>
      </c>
      <c r="H383" s="107">
        <v>10.209</v>
      </c>
      <c r="I383" s="189">
        <v>16</v>
      </c>
      <c r="J383" s="458"/>
      <c r="K383" s="97"/>
      <c r="L383" s="665"/>
    </row>
    <row r="384" spans="1:12" ht="12.75">
      <c r="A384" s="16">
        <v>161</v>
      </c>
      <c r="B384" s="400">
        <v>4121</v>
      </c>
      <c r="C384" s="400"/>
      <c r="D384" s="99"/>
      <c r="E384" s="99"/>
      <c r="F384" s="86" t="s">
        <v>718</v>
      </c>
      <c r="G384" s="189">
        <v>135</v>
      </c>
      <c r="H384" s="107">
        <v>102</v>
      </c>
      <c r="I384" s="189">
        <v>100</v>
      </c>
      <c r="J384" s="458"/>
      <c r="K384" s="97"/>
      <c r="L384" s="665"/>
    </row>
    <row r="385" spans="1:12" ht="12.75">
      <c r="A385" s="58">
        <v>161</v>
      </c>
      <c r="B385" s="400"/>
      <c r="C385" s="400"/>
      <c r="D385" s="99"/>
      <c r="E385" s="99"/>
      <c r="F385" s="42" t="s">
        <v>544</v>
      </c>
      <c r="G385" s="188">
        <f>SUM(G382:G384)</f>
        <v>271</v>
      </c>
      <c r="H385" s="108">
        <f>SUM(H382:H384)</f>
        <v>228.809</v>
      </c>
      <c r="I385" s="112">
        <f>SUM(I382:I384)</f>
        <v>256</v>
      </c>
      <c r="J385" s="458"/>
      <c r="K385" s="97"/>
      <c r="L385" s="665"/>
    </row>
    <row r="386" spans="1:12" ht="2.25" customHeight="1">
      <c r="A386" s="58"/>
      <c r="B386" s="400"/>
      <c r="C386" s="400"/>
      <c r="D386" s="99"/>
      <c r="E386" s="99"/>
      <c r="F386" s="42"/>
      <c r="G386" s="188"/>
      <c r="H386" s="108"/>
      <c r="I386" s="188"/>
      <c r="J386" s="458"/>
      <c r="K386" s="97"/>
      <c r="L386" s="665"/>
    </row>
    <row r="387" spans="1:12" ht="12.75">
      <c r="A387" s="58">
        <v>162</v>
      </c>
      <c r="B387" s="400">
        <v>1361</v>
      </c>
      <c r="C387" s="400"/>
      <c r="D387" s="99"/>
      <c r="E387" s="99"/>
      <c r="F387" s="42" t="s">
        <v>778</v>
      </c>
      <c r="G387" s="188">
        <v>100</v>
      </c>
      <c r="H387" s="108">
        <v>87</v>
      </c>
      <c r="I387" s="188">
        <v>102</v>
      </c>
      <c r="J387" s="458"/>
      <c r="K387" s="97"/>
      <c r="L387" s="665"/>
    </row>
    <row r="388" spans="1:12" ht="2.25" customHeight="1">
      <c r="A388" s="58"/>
      <c r="B388" s="400"/>
      <c r="C388" s="400"/>
      <c r="D388" s="99"/>
      <c r="E388" s="99"/>
      <c r="F388" s="42"/>
      <c r="G388" s="188"/>
      <c r="H388" s="108"/>
      <c r="I388" s="188"/>
      <c r="J388" s="458"/>
      <c r="K388" s="97"/>
      <c r="L388" s="665"/>
    </row>
    <row r="389" spans="1:12" ht="12.75">
      <c r="A389" s="58">
        <v>163</v>
      </c>
      <c r="B389" s="400">
        <v>2212</v>
      </c>
      <c r="C389" s="400">
        <v>6409</v>
      </c>
      <c r="D389" s="99"/>
      <c r="E389" s="99"/>
      <c r="F389" s="42" t="s">
        <v>364</v>
      </c>
      <c r="G389" s="188">
        <v>45</v>
      </c>
      <c r="H389" s="108">
        <v>36.14</v>
      </c>
      <c r="I389" s="188">
        <v>45</v>
      </c>
      <c r="J389" s="458"/>
      <c r="K389" s="97"/>
      <c r="L389" s="665"/>
    </row>
    <row r="390" spans="1:12" ht="2.25" customHeight="1">
      <c r="A390" s="58"/>
      <c r="B390" s="400"/>
      <c r="C390" s="400"/>
      <c r="D390" s="99"/>
      <c r="E390" s="99"/>
      <c r="F390" s="42"/>
      <c r="G390" s="188"/>
      <c r="H390" s="120"/>
      <c r="I390" s="188"/>
      <c r="J390" s="458"/>
      <c r="K390" s="97"/>
      <c r="L390" s="665"/>
    </row>
    <row r="391" spans="1:12" ht="13.5" customHeight="1">
      <c r="A391" s="16">
        <v>164</v>
      </c>
      <c r="B391" s="400">
        <v>2111</v>
      </c>
      <c r="C391" s="400">
        <v>6171</v>
      </c>
      <c r="D391" s="99"/>
      <c r="E391" s="99"/>
      <c r="F391" s="86" t="s">
        <v>918</v>
      </c>
      <c r="G391" s="189">
        <v>0</v>
      </c>
      <c r="H391" s="107">
        <v>2.046</v>
      </c>
      <c r="I391" s="188">
        <v>2</v>
      </c>
      <c r="J391" s="458"/>
      <c r="K391" s="97"/>
      <c r="L391" s="665"/>
    </row>
    <row r="392" spans="1:12" ht="12.75">
      <c r="A392" s="75">
        <v>164</v>
      </c>
      <c r="B392" s="474">
        <v>2324</v>
      </c>
      <c r="C392" s="474">
        <v>6409</v>
      </c>
      <c r="D392" s="175"/>
      <c r="E392" s="175"/>
      <c r="F392" s="126" t="s">
        <v>565</v>
      </c>
      <c r="G392" s="189">
        <v>41</v>
      </c>
      <c r="H392" s="136">
        <v>41.792</v>
      </c>
      <c r="I392" s="189">
        <v>41</v>
      </c>
      <c r="J392" s="458"/>
      <c r="K392" s="97"/>
      <c r="L392" s="665"/>
    </row>
    <row r="393" spans="1:12" ht="12.75">
      <c r="A393" s="58">
        <v>164</v>
      </c>
      <c r="B393" s="400"/>
      <c r="C393" s="400"/>
      <c r="D393" s="99"/>
      <c r="E393" s="99"/>
      <c r="F393" s="42" t="s">
        <v>365</v>
      </c>
      <c r="G393" s="188">
        <f>SUM(G391:G392)</f>
        <v>41</v>
      </c>
      <c r="H393" s="108">
        <f>SUM(H391:H392)</f>
        <v>43.838</v>
      </c>
      <c r="I393" s="112">
        <f>SUM(I391:I392)</f>
        <v>43</v>
      </c>
      <c r="J393" s="458"/>
      <c r="K393" s="97"/>
      <c r="L393" s="665"/>
    </row>
    <row r="394" spans="1:12" ht="1.5" customHeight="1">
      <c r="A394" s="8"/>
      <c r="B394" s="86"/>
      <c r="C394" s="86"/>
      <c r="D394" s="101"/>
      <c r="E394" s="99"/>
      <c r="F394" s="8"/>
      <c r="G394" s="188"/>
      <c r="H394" s="104"/>
      <c r="I394" s="188"/>
      <c r="J394" s="458"/>
      <c r="K394" s="96"/>
      <c r="L394" s="183"/>
    </row>
    <row r="395" spans="1:12" ht="12.75">
      <c r="A395" s="58">
        <v>168</v>
      </c>
      <c r="B395" s="400">
        <v>2310</v>
      </c>
      <c r="C395" s="400">
        <v>6171</v>
      </c>
      <c r="D395" s="99"/>
      <c r="E395" s="99"/>
      <c r="F395" s="84" t="s">
        <v>1051</v>
      </c>
      <c r="G395" s="188">
        <v>5</v>
      </c>
      <c r="H395" s="106">
        <v>4.648</v>
      </c>
      <c r="I395" s="188">
        <v>3</v>
      </c>
      <c r="J395" s="458"/>
      <c r="K395" s="98"/>
      <c r="L395" s="192"/>
    </row>
    <row r="396" spans="1:12" ht="1.5" customHeight="1">
      <c r="A396" s="58"/>
      <c r="B396" s="400"/>
      <c r="C396" s="400"/>
      <c r="D396" s="99"/>
      <c r="E396" s="99"/>
      <c r="F396" s="84"/>
      <c r="G396" s="188"/>
      <c r="H396" s="106"/>
      <c r="I396" s="188"/>
      <c r="J396" s="458"/>
      <c r="K396" s="98"/>
      <c r="L396" s="192"/>
    </row>
    <row r="397" spans="1:12" ht="12.75" customHeight="1">
      <c r="A397" s="16">
        <v>170</v>
      </c>
      <c r="B397" s="400">
        <v>4111</v>
      </c>
      <c r="C397" s="400"/>
      <c r="D397" s="99"/>
      <c r="E397" s="99">
        <v>98348</v>
      </c>
      <c r="F397" s="86" t="s">
        <v>312</v>
      </c>
      <c r="G397" s="189">
        <v>363.29</v>
      </c>
      <c r="H397" s="104">
        <v>363.291</v>
      </c>
      <c r="I397" s="189">
        <v>0</v>
      </c>
      <c r="J397" s="458"/>
      <c r="K397" s="98"/>
      <c r="L397" s="192"/>
    </row>
    <row r="398" spans="1:12" ht="12.75" customHeight="1">
      <c r="A398" s="16">
        <v>170</v>
      </c>
      <c r="B398" s="400">
        <v>5011</v>
      </c>
      <c r="C398" s="400">
        <v>6117</v>
      </c>
      <c r="D398" s="99"/>
      <c r="E398" s="99">
        <v>98348</v>
      </c>
      <c r="F398" s="86" t="s">
        <v>437</v>
      </c>
      <c r="G398" s="540"/>
      <c r="H398" s="98"/>
      <c r="I398" s="540"/>
      <c r="J398" s="103">
        <v>9.3</v>
      </c>
      <c r="K398" s="104">
        <v>9.279</v>
      </c>
      <c r="L398" s="189">
        <v>0</v>
      </c>
    </row>
    <row r="399" spans="1:12" ht="12.75" customHeight="1">
      <c r="A399" s="16">
        <v>170</v>
      </c>
      <c r="B399" s="400">
        <v>5019</v>
      </c>
      <c r="C399" s="400">
        <v>6117</v>
      </c>
      <c r="D399" s="99"/>
      <c r="E399" s="99">
        <v>98348</v>
      </c>
      <c r="F399" s="86" t="s">
        <v>294</v>
      </c>
      <c r="G399" s="540"/>
      <c r="H399" s="98"/>
      <c r="I399" s="540"/>
      <c r="J399" s="103">
        <v>0</v>
      </c>
      <c r="K399" s="104">
        <v>0.633</v>
      </c>
      <c r="L399" s="189">
        <v>0</v>
      </c>
    </row>
    <row r="400" spans="1:12" ht="12.75" customHeight="1">
      <c r="A400" s="16">
        <v>170</v>
      </c>
      <c r="B400" s="400">
        <v>5021</v>
      </c>
      <c r="C400" s="400">
        <v>6117</v>
      </c>
      <c r="D400" s="99"/>
      <c r="E400" s="99">
        <v>98348</v>
      </c>
      <c r="F400" s="86" t="s">
        <v>438</v>
      </c>
      <c r="G400" s="540"/>
      <c r="H400" s="98"/>
      <c r="I400" s="540"/>
      <c r="J400" s="103">
        <v>222.3</v>
      </c>
      <c r="K400" s="104">
        <v>222.3</v>
      </c>
      <c r="L400" s="189">
        <v>0</v>
      </c>
    </row>
    <row r="401" spans="1:12" ht="12.75" customHeight="1">
      <c r="A401" s="16">
        <v>170</v>
      </c>
      <c r="B401" s="400">
        <v>5031</v>
      </c>
      <c r="C401" s="400">
        <v>6117</v>
      </c>
      <c r="D401" s="99"/>
      <c r="E401" s="99">
        <v>98348</v>
      </c>
      <c r="F401" s="86" t="s">
        <v>691</v>
      </c>
      <c r="G401" s="540"/>
      <c r="H401" s="98"/>
      <c r="I401" s="540"/>
      <c r="J401" s="103">
        <v>2.3</v>
      </c>
      <c r="K401" s="104">
        <v>2.32</v>
      </c>
      <c r="L401" s="189">
        <v>0</v>
      </c>
    </row>
    <row r="402" spans="1:12" ht="12.75" customHeight="1">
      <c r="A402" s="16">
        <v>170</v>
      </c>
      <c r="B402" s="400">
        <v>5032</v>
      </c>
      <c r="C402" s="400">
        <v>6117</v>
      </c>
      <c r="D402" s="99"/>
      <c r="E402" s="99">
        <v>98348</v>
      </c>
      <c r="F402" s="86" t="s">
        <v>692</v>
      </c>
      <c r="G402" s="540"/>
      <c r="H402" s="98"/>
      <c r="I402" s="540"/>
      <c r="J402" s="103">
        <v>0.8</v>
      </c>
      <c r="K402" s="104">
        <v>0.835</v>
      </c>
      <c r="L402" s="189">
        <v>0</v>
      </c>
    </row>
    <row r="403" spans="1:12" ht="12.75" customHeight="1">
      <c r="A403" s="16">
        <v>170</v>
      </c>
      <c r="B403" s="400">
        <v>5039</v>
      </c>
      <c r="C403" s="400">
        <v>6117</v>
      </c>
      <c r="D403" s="99"/>
      <c r="E403" s="99">
        <v>98348</v>
      </c>
      <c r="F403" s="86" t="s">
        <v>295</v>
      </c>
      <c r="G403" s="540"/>
      <c r="H403" s="98"/>
      <c r="I403" s="540"/>
      <c r="J403" s="103">
        <v>0</v>
      </c>
      <c r="K403" s="104">
        <v>0.215</v>
      </c>
      <c r="L403" s="189">
        <v>0</v>
      </c>
    </row>
    <row r="404" spans="1:12" ht="12.75" customHeight="1">
      <c r="A404" s="16">
        <v>170</v>
      </c>
      <c r="B404" s="400">
        <v>5137</v>
      </c>
      <c r="C404" s="400">
        <v>6117</v>
      </c>
      <c r="D404" s="99"/>
      <c r="E404" s="99">
        <v>98348</v>
      </c>
      <c r="F404" s="86" t="s">
        <v>307</v>
      </c>
      <c r="G404" s="540"/>
      <c r="H404" s="98"/>
      <c r="I404" s="540"/>
      <c r="J404" s="103">
        <v>1.9</v>
      </c>
      <c r="K404" s="104">
        <v>1.948</v>
      </c>
      <c r="L404" s="189">
        <v>0</v>
      </c>
    </row>
    <row r="405" spans="1:12" ht="12.75" customHeight="1">
      <c r="A405" s="16">
        <v>170</v>
      </c>
      <c r="B405" s="400">
        <v>5139</v>
      </c>
      <c r="C405" s="400">
        <v>6117</v>
      </c>
      <c r="D405" s="99"/>
      <c r="E405" s="99">
        <v>98348</v>
      </c>
      <c r="F405" s="86" t="s">
        <v>308</v>
      </c>
      <c r="G405" s="540"/>
      <c r="H405" s="98"/>
      <c r="I405" s="540"/>
      <c r="J405" s="103">
        <v>6.3</v>
      </c>
      <c r="K405" s="104">
        <v>6.271</v>
      </c>
      <c r="L405" s="189">
        <v>0</v>
      </c>
    </row>
    <row r="406" spans="1:12" ht="12.75" customHeight="1">
      <c r="A406" s="16">
        <v>170</v>
      </c>
      <c r="B406" s="400">
        <v>5156</v>
      </c>
      <c r="C406" s="400">
        <v>6117</v>
      </c>
      <c r="D406" s="99"/>
      <c r="E406" s="99">
        <v>98348</v>
      </c>
      <c r="F406" s="86" t="s">
        <v>693</v>
      </c>
      <c r="G406" s="540"/>
      <c r="H406" s="98"/>
      <c r="I406" s="540"/>
      <c r="J406" s="103">
        <v>2.1</v>
      </c>
      <c r="K406" s="104">
        <v>2.074</v>
      </c>
      <c r="L406" s="189">
        <v>0</v>
      </c>
    </row>
    <row r="407" spans="1:12" ht="12.75">
      <c r="A407" s="162">
        <v>170</v>
      </c>
      <c r="B407" s="400">
        <v>5161</v>
      </c>
      <c r="C407" s="400">
        <v>6117</v>
      </c>
      <c r="D407" s="99"/>
      <c r="E407" s="99">
        <v>98348</v>
      </c>
      <c r="F407" s="86" t="s">
        <v>309</v>
      </c>
      <c r="G407" s="540"/>
      <c r="H407" s="98"/>
      <c r="I407" s="540"/>
      <c r="J407" s="103">
        <v>37.1</v>
      </c>
      <c r="K407" s="104">
        <v>37.124</v>
      </c>
      <c r="L407" s="189">
        <v>0</v>
      </c>
    </row>
    <row r="408" spans="1:12" ht="12.75">
      <c r="A408" s="162">
        <v>170</v>
      </c>
      <c r="B408" s="400">
        <v>5164</v>
      </c>
      <c r="C408" s="400">
        <v>6117</v>
      </c>
      <c r="D408" s="99"/>
      <c r="E408" s="99">
        <v>98348</v>
      </c>
      <c r="F408" s="86" t="s">
        <v>474</v>
      </c>
      <c r="G408" s="540"/>
      <c r="H408" s="98"/>
      <c r="I408" s="540"/>
      <c r="J408" s="103">
        <v>10</v>
      </c>
      <c r="K408" s="104">
        <v>10</v>
      </c>
      <c r="L408" s="189">
        <v>0</v>
      </c>
    </row>
    <row r="409" spans="1:12" ht="12.75">
      <c r="A409" s="162">
        <v>170</v>
      </c>
      <c r="B409" s="400">
        <v>5169</v>
      </c>
      <c r="C409" s="400">
        <v>6117</v>
      </c>
      <c r="D409" s="99"/>
      <c r="E409" s="99">
        <v>98348</v>
      </c>
      <c r="F409" s="86" t="s">
        <v>310</v>
      </c>
      <c r="G409" s="540"/>
      <c r="H409" s="98"/>
      <c r="I409" s="540"/>
      <c r="J409" s="103">
        <v>63.3</v>
      </c>
      <c r="K409" s="104">
        <v>63.347</v>
      </c>
      <c r="L409" s="189">
        <v>0</v>
      </c>
    </row>
    <row r="410" spans="1:12" ht="12.75">
      <c r="A410" s="162">
        <v>170</v>
      </c>
      <c r="B410" s="400">
        <v>5173</v>
      </c>
      <c r="C410" s="400">
        <v>6117</v>
      </c>
      <c r="D410" s="99"/>
      <c r="E410" s="99">
        <v>98348</v>
      </c>
      <c r="F410" s="86" t="s">
        <v>349</v>
      </c>
      <c r="G410" s="540"/>
      <c r="H410" s="98"/>
      <c r="I410" s="540"/>
      <c r="J410" s="103">
        <v>1.3</v>
      </c>
      <c r="K410" s="104">
        <v>1.348</v>
      </c>
      <c r="L410" s="189">
        <v>0</v>
      </c>
    </row>
    <row r="411" spans="1:12" ht="12.75">
      <c r="A411" s="162">
        <v>170</v>
      </c>
      <c r="B411" s="400">
        <v>5175</v>
      </c>
      <c r="C411" s="400">
        <v>6117</v>
      </c>
      <c r="D411" s="99"/>
      <c r="E411" s="99">
        <v>98348</v>
      </c>
      <c r="F411" s="86" t="s">
        <v>311</v>
      </c>
      <c r="G411" s="540"/>
      <c r="H411" s="98"/>
      <c r="I411" s="540"/>
      <c r="J411" s="103">
        <v>6.4</v>
      </c>
      <c r="K411" s="104">
        <v>6.444</v>
      </c>
      <c r="L411" s="189">
        <v>0</v>
      </c>
    </row>
    <row r="412" spans="1:12" ht="12.75">
      <c r="A412" s="58">
        <v>170</v>
      </c>
      <c r="B412" s="400"/>
      <c r="C412" s="400"/>
      <c r="D412" s="99"/>
      <c r="E412" s="99"/>
      <c r="F412" s="84" t="s">
        <v>296</v>
      </c>
      <c r="G412" s="188">
        <f>SUM(G397:G407)</f>
        <v>363.29</v>
      </c>
      <c r="H412" s="106">
        <f>SUM(H397:H407)</f>
        <v>363.291</v>
      </c>
      <c r="I412" s="105">
        <f>SUM(I397:I407)</f>
        <v>0</v>
      </c>
      <c r="J412" s="105">
        <f>SUM(J398:J411)</f>
        <v>363.1000000000001</v>
      </c>
      <c r="K412" s="106">
        <f>SUM(K398:K411)</f>
        <v>364.13800000000003</v>
      </c>
      <c r="L412" s="105">
        <f>SUM(L398:L411)</f>
        <v>0</v>
      </c>
    </row>
    <row r="413" spans="1:12" ht="1.5" customHeight="1">
      <c r="A413" s="58"/>
      <c r="B413" s="400"/>
      <c r="C413" s="400"/>
      <c r="D413" s="99"/>
      <c r="E413" s="99"/>
      <c r="F413" s="84"/>
      <c r="G413" s="188"/>
      <c r="H413" s="106"/>
      <c r="I413" s="188"/>
      <c r="J413" s="547"/>
      <c r="K413" s="127"/>
      <c r="L413" s="195"/>
    </row>
    <row r="414" spans="1:12" ht="12.75" customHeight="1">
      <c r="A414" s="16">
        <v>170</v>
      </c>
      <c r="B414" s="400">
        <v>4111</v>
      </c>
      <c r="C414" s="400"/>
      <c r="D414" s="99"/>
      <c r="E414" s="99"/>
      <c r="F414" s="86" t="s">
        <v>476</v>
      </c>
      <c r="G414" s="189">
        <v>0</v>
      </c>
      <c r="H414" s="104">
        <v>356</v>
      </c>
      <c r="I414" s="199">
        <v>0</v>
      </c>
      <c r="J414" s="548"/>
      <c r="K414" s="649"/>
      <c r="L414" s="587"/>
    </row>
    <row r="415" spans="1:12" ht="12.75" customHeight="1">
      <c r="A415" s="16">
        <v>170</v>
      </c>
      <c r="B415" s="400">
        <v>5011</v>
      </c>
      <c r="C415" s="400">
        <v>6115</v>
      </c>
      <c r="D415" s="99"/>
      <c r="E415" s="99">
        <v>98187</v>
      </c>
      <c r="F415" s="86" t="s">
        <v>437</v>
      </c>
      <c r="G415" s="190"/>
      <c r="H415" s="648"/>
      <c r="I415" s="190"/>
      <c r="J415" s="393">
        <v>0</v>
      </c>
      <c r="K415" s="104">
        <v>0</v>
      </c>
      <c r="L415" s="199">
        <v>0</v>
      </c>
    </row>
    <row r="416" spans="1:12" ht="12.75" customHeight="1">
      <c r="A416" s="16">
        <v>170</v>
      </c>
      <c r="B416" s="400">
        <v>5019</v>
      </c>
      <c r="C416" s="400">
        <v>6115</v>
      </c>
      <c r="D416" s="99"/>
      <c r="E416" s="99">
        <v>98187</v>
      </c>
      <c r="F416" s="86" t="s">
        <v>294</v>
      </c>
      <c r="G416" s="190"/>
      <c r="H416" s="118"/>
      <c r="I416" s="190"/>
      <c r="J416" s="393">
        <v>0</v>
      </c>
      <c r="K416" s="104">
        <v>0</v>
      </c>
      <c r="L416" s="184">
        <v>0</v>
      </c>
    </row>
    <row r="417" spans="1:12" ht="12.75" customHeight="1">
      <c r="A417" s="16">
        <v>170</v>
      </c>
      <c r="B417" s="400">
        <v>5021</v>
      </c>
      <c r="C417" s="400">
        <v>6115</v>
      </c>
      <c r="D417" s="99"/>
      <c r="E417" s="99">
        <v>98187</v>
      </c>
      <c r="F417" s="86" t="s">
        <v>438</v>
      </c>
      <c r="G417" s="190"/>
      <c r="H417" s="118"/>
      <c r="I417" s="190"/>
      <c r="J417" s="393">
        <v>0</v>
      </c>
      <c r="K417" s="104">
        <v>0</v>
      </c>
      <c r="L417" s="184">
        <v>0</v>
      </c>
    </row>
    <row r="418" spans="1:12" ht="12.75" customHeight="1">
      <c r="A418" s="16">
        <v>170</v>
      </c>
      <c r="B418" s="400">
        <v>5031</v>
      </c>
      <c r="C418" s="400">
        <v>6115</v>
      </c>
      <c r="D418" s="99"/>
      <c r="E418" s="99">
        <v>98187</v>
      </c>
      <c r="F418" s="86" t="s">
        <v>691</v>
      </c>
      <c r="G418" s="190"/>
      <c r="H418" s="118"/>
      <c r="I418" s="190"/>
      <c r="J418" s="393">
        <v>0</v>
      </c>
      <c r="K418" s="104">
        <v>0</v>
      </c>
      <c r="L418" s="184">
        <v>0</v>
      </c>
    </row>
    <row r="419" spans="1:12" ht="12.75" customHeight="1">
      <c r="A419" s="16">
        <v>170</v>
      </c>
      <c r="B419" s="400">
        <v>5032</v>
      </c>
      <c r="C419" s="400">
        <v>6115</v>
      </c>
      <c r="D419" s="99"/>
      <c r="E419" s="99">
        <v>98187</v>
      </c>
      <c r="F419" s="86" t="s">
        <v>692</v>
      </c>
      <c r="G419" s="190"/>
      <c r="H419" s="118"/>
      <c r="I419" s="190"/>
      <c r="J419" s="393">
        <v>0</v>
      </c>
      <c r="K419" s="104">
        <v>0</v>
      </c>
      <c r="L419" s="184">
        <v>0</v>
      </c>
    </row>
    <row r="420" spans="1:12" ht="12.75" customHeight="1">
      <c r="A420" s="16">
        <v>170</v>
      </c>
      <c r="B420" s="400">
        <v>5039</v>
      </c>
      <c r="C420" s="400">
        <v>6115</v>
      </c>
      <c r="D420" s="99"/>
      <c r="E420" s="99">
        <v>98187</v>
      </c>
      <c r="F420" s="86" t="s">
        <v>295</v>
      </c>
      <c r="G420" s="190"/>
      <c r="H420" s="118"/>
      <c r="I420" s="190"/>
      <c r="J420" s="393">
        <v>0</v>
      </c>
      <c r="K420" s="104">
        <v>0</v>
      </c>
      <c r="L420" s="184">
        <v>0</v>
      </c>
    </row>
    <row r="421" spans="1:12" ht="12.75" customHeight="1">
      <c r="A421" s="16">
        <v>170</v>
      </c>
      <c r="B421" s="400">
        <v>5139</v>
      </c>
      <c r="C421" s="400">
        <v>6115</v>
      </c>
      <c r="D421" s="99"/>
      <c r="E421" s="99">
        <v>98187</v>
      </c>
      <c r="F421" s="86" t="s">
        <v>348</v>
      </c>
      <c r="G421" s="190"/>
      <c r="H421" s="118"/>
      <c r="I421" s="190"/>
      <c r="J421" s="393">
        <v>0</v>
      </c>
      <c r="K421" s="104">
        <v>0.484</v>
      </c>
      <c r="L421" s="184">
        <v>0</v>
      </c>
    </row>
    <row r="422" spans="1:12" ht="12.75" customHeight="1">
      <c r="A422" s="16">
        <v>170</v>
      </c>
      <c r="B422" s="400">
        <v>5156</v>
      </c>
      <c r="C422" s="400">
        <v>6115</v>
      </c>
      <c r="D422" s="99"/>
      <c r="E422" s="99">
        <v>98187</v>
      </c>
      <c r="F422" s="86" t="s">
        <v>693</v>
      </c>
      <c r="G422" s="190"/>
      <c r="H422" s="118"/>
      <c r="I422" s="190"/>
      <c r="J422" s="393">
        <v>0</v>
      </c>
      <c r="K422" s="104">
        <v>0</v>
      </c>
      <c r="L422" s="184">
        <v>0</v>
      </c>
    </row>
    <row r="423" spans="1:12" ht="12.75" customHeight="1">
      <c r="A423" s="16">
        <v>170</v>
      </c>
      <c r="B423" s="400">
        <v>5161</v>
      </c>
      <c r="C423" s="400">
        <v>6115</v>
      </c>
      <c r="D423" s="99"/>
      <c r="E423" s="99">
        <v>98187</v>
      </c>
      <c r="F423" s="86" t="s">
        <v>479</v>
      </c>
      <c r="G423" s="190"/>
      <c r="H423" s="118"/>
      <c r="I423" s="190"/>
      <c r="J423" s="393">
        <v>0</v>
      </c>
      <c r="K423" s="104">
        <v>37.096</v>
      </c>
      <c r="L423" s="184">
        <v>0</v>
      </c>
    </row>
    <row r="424" spans="1:12" ht="12.75" customHeight="1">
      <c r="A424" s="16">
        <v>170</v>
      </c>
      <c r="B424" s="400">
        <v>5164</v>
      </c>
      <c r="C424" s="400">
        <v>6115</v>
      </c>
      <c r="D424" s="99"/>
      <c r="E424" s="99">
        <v>98187</v>
      </c>
      <c r="F424" s="86" t="s">
        <v>474</v>
      </c>
      <c r="G424" s="190"/>
      <c r="H424" s="118"/>
      <c r="I424" s="190"/>
      <c r="J424" s="393">
        <v>0</v>
      </c>
      <c r="K424" s="104">
        <v>8.912</v>
      </c>
      <c r="L424" s="184">
        <v>0</v>
      </c>
    </row>
    <row r="425" spans="1:12" ht="12.75" customHeight="1">
      <c r="A425" s="16">
        <v>170</v>
      </c>
      <c r="B425" s="400">
        <v>5169</v>
      </c>
      <c r="C425" s="400">
        <v>6115</v>
      </c>
      <c r="D425" s="99"/>
      <c r="E425" s="99">
        <v>98187</v>
      </c>
      <c r="F425" s="86" t="s">
        <v>477</v>
      </c>
      <c r="G425" s="190"/>
      <c r="H425" s="118"/>
      <c r="I425" s="190"/>
      <c r="J425" s="393">
        <v>0</v>
      </c>
      <c r="K425" s="104">
        <v>60.26</v>
      </c>
      <c r="L425" s="184">
        <v>0</v>
      </c>
    </row>
    <row r="426" spans="1:12" ht="12.75" customHeight="1">
      <c r="A426" s="16">
        <v>170</v>
      </c>
      <c r="B426" s="400">
        <v>5171</v>
      </c>
      <c r="C426" s="400">
        <v>6115</v>
      </c>
      <c r="D426" s="99"/>
      <c r="E426" s="99">
        <v>98187</v>
      </c>
      <c r="F426" s="86" t="s">
        <v>460</v>
      </c>
      <c r="G426" s="190"/>
      <c r="H426" s="118"/>
      <c r="I426" s="190"/>
      <c r="J426" s="393">
        <v>0</v>
      </c>
      <c r="K426" s="104">
        <v>13.7</v>
      </c>
      <c r="L426" s="184">
        <v>0</v>
      </c>
    </row>
    <row r="427" spans="1:12" ht="12.75" customHeight="1">
      <c r="A427" s="16">
        <v>170</v>
      </c>
      <c r="B427" s="400">
        <v>5173</v>
      </c>
      <c r="C427" s="400">
        <v>6115</v>
      </c>
      <c r="D427" s="99"/>
      <c r="E427" s="99">
        <v>98187</v>
      </c>
      <c r="F427" s="86" t="s">
        <v>349</v>
      </c>
      <c r="G427" s="190"/>
      <c r="H427" s="118"/>
      <c r="I427" s="190"/>
      <c r="J427" s="393">
        <v>0</v>
      </c>
      <c r="K427" s="104">
        <v>0</v>
      </c>
      <c r="L427" s="184">
        <v>0</v>
      </c>
    </row>
    <row r="428" spans="1:12" ht="12.75" customHeight="1">
      <c r="A428" s="16">
        <v>170</v>
      </c>
      <c r="B428" s="400">
        <v>5175</v>
      </c>
      <c r="C428" s="400">
        <v>6115</v>
      </c>
      <c r="D428" s="99"/>
      <c r="E428" s="99">
        <v>98187</v>
      </c>
      <c r="F428" s="86" t="s">
        <v>478</v>
      </c>
      <c r="G428" s="190"/>
      <c r="H428" s="118"/>
      <c r="I428" s="190"/>
      <c r="J428" s="393">
        <v>0</v>
      </c>
      <c r="K428" s="104">
        <v>7.192</v>
      </c>
      <c r="L428" s="184">
        <v>0</v>
      </c>
    </row>
    <row r="429" spans="1:12" ht="12.75" customHeight="1">
      <c r="A429" s="58">
        <v>170</v>
      </c>
      <c r="B429" s="400"/>
      <c r="C429" s="400"/>
      <c r="D429" s="99"/>
      <c r="E429" s="99"/>
      <c r="F429" s="248" t="s">
        <v>489</v>
      </c>
      <c r="G429" s="188">
        <f>G414</f>
        <v>0</v>
      </c>
      <c r="H429" s="106">
        <f>H414</f>
        <v>356</v>
      </c>
      <c r="I429" s="185">
        <f>SUM(I414:I428)</f>
        <v>0</v>
      </c>
      <c r="J429" s="516">
        <v>0</v>
      </c>
      <c r="K429" s="580">
        <f>SUM(K415:K428)</f>
        <v>127.644</v>
      </c>
      <c r="L429" s="185">
        <v>0</v>
      </c>
    </row>
    <row r="430" spans="1:12" ht="2.25" customHeight="1">
      <c r="A430" s="58"/>
      <c r="B430" s="400"/>
      <c r="C430" s="400"/>
      <c r="D430" s="99"/>
      <c r="E430" s="99"/>
      <c r="F430" s="84"/>
      <c r="G430" s="188"/>
      <c r="H430" s="647">
        <f>SUM(H414:H429)</f>
        <v>712</v>
      </c>
      <c r="I430" s="188"/>
      <c r="J430" s="393"/>
      <c r="K430" s="647"/>
      <c r="L430" s="184"/>
    </row>
    <row r="431" spans="1:12" ht="12.75" customHeight="1">
      <c r="A431" s="16">
        <v>170</v>
      </c>
      <c r="B431" s="400">
        <v>5019</v>
      </c>
      <c r="C431" s="400">
        <v>6114</v>
      </c>
      <c r="D431" s="99"/>
      <c r="E431" s="99"/>
      <c r="F431" s="86" t="s">
        <v>294</v>
      </c>
      <c r="J431" s="286">
        <v>0</v>
      </c>
      <c r="K431" s="134">
        <v>1.188</v>
      </c>
      <c r="L431" s="189">
        <v>0</v>
      </c>
    </row>
    <row r="432" spans="1:12" ht="12.75" customHeight="1">
      <c r="A432" s="16">
        <v>170</v>
      </c>
      <c r="B432" s="400">
        <v>5039</v>
      </c>
      <c r="C432" s="400">
        <v>6114</v>
      </c>
      <c r="D432" s="99"/>
      <c r="E432" s="99"/>
      <c r="F432" s="86" t="s">
        <v>295</v>
      </c>
      <c r="J432" s="286">
        <v>0</v>
      </c>
      <c r="K432" s="134">
        <v>0.404</v>
      </c>
      <c r="L432" s="189">
        <v>0</v>
      </c>
    </row>
    <row r="433" spans="1:12" ht="12.75" customHeight="1">
      <c r="A433" s="58">
        <v>170</v>
      </c>
      <c r="B433" s="400"/>
      <c r="C433" s="400"/>
      <c r="D433" s="99"/>
      <c r="E433" s="99"/>
      <c r="F433" s="84" t="s">
        <v>297</v>
      </c>
      <c r="J433" s="600">
        <f>SUM(J431:J432)</f>
        <v>0</v>
      </c>
      <c r="K433" s="580">
        <f>SUM(K431:K432)</f>
        <v>1.592</v>
      </c>
      <c r="L433" s="666">
        <f>SUM(L431:L432)</f>
        <v>0</v>
      </c>
    </row>
    <row r="434" spans="1:12" ht="1.5" customHeight="1">
      <c r="A434" s="58"/>
      <c r="B434" s="400"/>
      <c r="C434" s="400"/>
      <c r="D434" s="99"/>
      <c r="E434" s="99"/>
      <c r="F434" s="84"/>
      <c r="G434" s="188"/>
      <c r="H434" s="106"/>
      <c r="I434" s="188"/>
      <c r="J434" s="103"/>
      <c r="K434" s="104"/>
      <c r="L434" s="184"/>
    </row>
    <row r="435" spans="1:12" ht="12.75">
      <c r="A435" s="16">
        <v>172</v>
      </c>
      <c r="B435" s="400">
        <v>2111</v>
      </c>
      <c r="C435" s="400">
        <v>6171</v>
      </c>
      <c r="D435" s="99"/>
      <c r="E435" s="99"/>
      <c r="F435" s="36" t="s">
        <v>572</v>
      </c>
      <c r="G435" s="286">
        <v>15</v>
      </c>
      <c r="H435" s="134">
        <v>14.54</v>
      </c>
      <c r="I435" s="286">
        <v>15</v>
      </c>
      <c r="J435" s="54"/>
      <c r="K435" s="98"/>
      <c r="L435" s="192"/>
    </row>
    <row r="436" spans="1:12" ht="12.75">
      <c r="A436" s="16">
        <v>172</v>
      </c>
      <c r="B436" s="400">
        <v>2139</v>
      </c>
      <c r="C436" s="400">
        <v>6171</v>
      </c>
      <c r="D436" s="99"/>
      <c r="E436" s="99"/>
      <c r="F436" s="36" t="s">
        <v>511</v>
      </c>
      <c r="G436" s="189">
        <v>15</v>
      </c>
      <c r="H436" s="104">
        <v>14.893</v>
      </c>
      <c r="I436" s="189">
        <v>15</v>
      </c>
      <c r="J436" s="111"/>
      <c r="K436" s="96"/>
      <c r="L436" s="183"/>
    </row>
    <row r="437" spans="1:12" ht="12.75">
      <c r="A437" s="58">
        <v>172</v>
      </c>
      <c r="B437" s="400"/>
      <c r="C437" s="400"/>
      <c r="D437" s="99"/>
      <c r="E437" s="99"/>
      <c r="F437" s="46" t="s">
        <v>512</v>
      </c>
      <c r="G437" s="188">
        <f>SUM(G435:G436)</f>
        <v>30</v>
      </c>
      <c r="H437" s="106">
        <f>SUM(H435:H436)</f>
        <v>29.433</v>
      </c>
      <c r="I437" s="105">
        <f>SUM(I435:I436)</f>
        <v>30</v>
      </c>
      <c r="J437" s="111"/>
      <c r="K437" s="96"/>
      <c r="L437" s="183"/>
    </row>
    <row r="438" spans="1:12" ht="2.25" customHeight="1">
      <c r="A438" s="58"/>
      <c r="B438" s="400"/>
      <c r="C438" s="400"/>
      <c r="D438" s="99"/>
      <c r="E438" s="99"/>
      <c r="F438" s="46"/>
      <c r="G438" s="188"/>
      <c r="H438" s="106"/>
      <c r="I438" s="188"/>
      <c r="J438" s="103"/>
      <c r="K438" s="104"/>
      <c r="L438" s="184"/>
    </row>
    <row r="439" spans="1:12" ht="12.75">
      <c r="A439" s="58">
        <v>588</v>
      </c>
      <c r="B439" s="400">
        <v>5192</v>
      </c>
      <c r="C439" s="400">
        <v>3632</v>
      </c>
      <c r="D439" s="99"/>
      <c r="E439" s="99"/>
      <c r="F439" s="42" t="s">
        <v>995</v>
      </c>
      <c r="G439" s="244"/>
      <c r="H439" s="245"/>
      <c r="I439" s="244"/>
      <c r="J439" s="185">
        <v>60</v>
      </c>
      <c r="K439" s="108">
        <v>74.441</v>
      </c>
      <c r="L439" s="188">
        <v>60</v>
      </c>
    </row>
    <row r="440" spans="1:12" ht="12.75">
      <c r="A440" s="58">
        <v>588</v>
      </c>
      <c r="B440" s="400">
        <v>2324</v>
      </c>
      <c r="C440" s="400">
        <v>3632</v>
      </c>
      <c r="D440" s="99"/>
      <c r="E440" s="99"/>
      <c r="F440" s="85" t="s">
        <v>741</v>
      </c>
      <c r="G440" s="105">
        <v>60</v>
      </c>
      <c r="H440" s="106">
        <v>46.595</v>
      </c>
      <c r="I440" s="185">
        <v>60</v>
      </c>
      <c r="J440" s="196"/>
      <c r="K440" s="120"/>
      <c r="L440" s="197"/>
    </row>
    <row r="441" spans="1:12" ht="1.5" customHeight="1">
      <c r="A441" s="58"/>
      <c r="B441" s="400"/>
      <c r="C441" s="400"/>
      <c r="D441" s="99"/>
      <c r="E441" s="99"/>
      <c r="F441" s="85"/>
      <c r="G441" s="135"/>
      <c r="H441" s="118"/>
      <c r="I441" s="196"/>
      <c r="J441" s="185"/>
      <c r="K441" s="108"/>
      <c r="L441" s="194"/>
    </row>
    <row r="442" spans="1:12" ht="12.75">
      <c r="A442" s="16">
        <v>908</v>
      </c>
      <c r="B442" s="400">
        <v>5137</v>
      </c>
      <c r="C442" s="400">
        <v>3549</v>
      </c>
      <c r="D442" s="99"/>
      <c r="E442" s="99">
        <v>14018</v>
      </c>
      <c r="F442" s="101" t="s">
        <v>150</v>
      </c>
      <c r="G442" s="54"/>
      <c r="H442" s="98"/>
      <c r="I442" s="192"/>
      <c r="J442" s="184">
        <v>29</v>
      </c>
      <c r="K442" s="104">
        <v>32.344</v>
      </c>
      <c r="L442" s="193">
        <v>0</v>
      </c>
    </row>
    <row r="443" spans="1:12" ht="12.75">
      <c r="A443" s="16">
        <v>908</v>
      </c>
      <c r="B443" s="400">
        <v>5137</v>
      </c>
      <c r="C443" s="400">
        <v>3549</v>
      </c>
      <c r="D443" s="99"/>
      <c r="E443" s="99"/>
      <c r="F443" s="216" t="s">
        <v>149</v>
      </c>
      <c r="G443" s="54"/>
      <c r="H443" s="98"/>
      <c r="I443" s="192"/>
      <c r="J443" s="199">
        <v>4</v>
      </c>
      <c r="K443" s="134">
        <v>0.394</v>
      </c>
      <c r="L443" s="193">
        <v>0</v>
      </c>
    </row>
    <row r="444" spans="1:12" ht="12.75">
      <c r="A444" s="16">
        <v>908</v>
      </c>
      <c r="B444" s="400">
        <v>5139</v>
      </c>
      <c r="C444" s="400">
        <v>3549</v>
      </c>
      <c r="D444" s="99"/>
      <c r="E444" s="99"/>
      <c r="F444" s="216" t="s">
        <v>480</v>
      </c>
      <c r="G444" s="54"/>
      <c r="H444" s="648"/>
      <c r="I444" s="192"/>
      <c r="J444" s="199">
        <v>9</v>
      </c>
      <c r="K444" s="134">
        <v>8.252</v>
      </c>
      <c r="L444" s="194">
        <v>0</v>
      </c>
    </row>
    <row r="445" spans="1:12" ht="12.75">
      <c r="A445" s="58">
        <v>908</v>
      </c>
      <c r="B445" s="400"/>
      <c r="C445" s="400"/>
      <c r="D445" s="99"/>
      <c r="E445" s="99"/>
      <c r="F445" s="303" t="s">
        <v>481</v>
      </c>
      <c r="G445" s="105"/>
      <c r="H445" s="106"/>
      <c r="I445" s="185"/>
      <c r="J445" s="204">
        <f>SUM(J442:J444)</f>
        <v>42</v>
      </c>
      <c r="K445" s="122">
        <f>SUM(K442:K444)</f>
        <v>40.99</v>
      </c>
      <c r="L445" s="194">
        <v>0</v>
      </c>
    </row>
    <row r="446" spans="1:12" ht="2.25" customHeight="1" thickBot="1">
      <c r="A446" s="58"/>
      <c r="B446" s="400"/>
      <c r="C446" s="400"/>
      <c r="D446" s="99"/>
      <c r="E446" s="99"/>
      <c r="F446" s="248"/>
      <c r="G446" s="135"/>
      <c r="H446" s="118"/>
      <c r="I446" s="196"/>
      <c r="J446" s="186">
        <f>SUM(J442:J445)</f>
        <v>84</v>
      </c>
      <c r="K446" s="130"/>
      <c r="L446" s="198"/>
    </row>
    <row r="447" spans="1:12" ht="13.5" thickBot="1">
      <c r="A447" s="4"/>
      <c r="B447" s="471"/>
      <c r="C447" s="471"/>
      <c r="D447" s="272"/>
      <c r="E447" s="272"/>
      <c r="F447" s="15" t="s">
        <v>366</v>
      </c>
      <c r="G447" s="203">
        <f>SUM(G437+G395+G393+G389+G385+G380+G379+G321+G387+G319+G440+G350+G412+G429)</f>
        <v>2291.29</v>
      </c>
      <c r="H447" s="436">
        <f>SUM(H437+H395+H393+H389+H385+H380+H379+H321+H387+H319+H440+H350+H412+H429)</f>
        <v>2687.042</v>
      </c>
      <c r="I447" s="203">
        <f>SUM(I437+I395+I393+I389+I385+I380+I379+I321+I387+I319+I440+I350+I412)</f>
        <v>2106</v>
      </c>
      <c r="J447" s="113">
        <f>SUM(J378+J376+J374+J370+J364+J361+J355+J351+J349+J347+J344+J439+J335+J328+J319+J337+J323+J412+J429+J433+J445)</f>
        <v>7404.1</v>
      </c>
      <c r="K447" s="114">
        <f>SUM(K378+K376+K374+K370+K364+K361+K355+K351+K349+K347+K344+K439+K335+K328+K319+K337+K323+K412+K433+K445+K429)</f>
        <v>5856.456999999999</v>
      </c>
      <c r="L447" s="113">
        <f>SUM(L378+L376+L374+L370+L364+L361+L355+L351+L349+L347+L344+L439+L335+L328+L319+L337+L323+L412+L433+L442)</f>
        <v>6314</v>
      </c>
    </row>
    <row r="448" spans="1:12" ht="4.5" customHeight="1" thickBot="1">
      <c r="A448" s="3"/>
      <c r="B448" s="469"/>
      <c r="C448" s="469"/>
      <c r="D448" s="214"/>
      <c r="E448" s="214"/>
      <c r="F448" s="9"/>
      <c r="G448" s="53"/>
      <c r="H448" s="96"/>
      <c r="I448" s="111"/>
      <c r="J448" s="53"/>
      <c r="K448" s="96"/>
      <c r="L448" s="183"/>
    </row>
    <row r="449" spans="1:12" ht="13.5" thickBot="1">
      <c r="A449" s="5">
        <v>4</v>
      </c>
      <c r="B449" s="462"/>
      <c r="C449" s="462"/>
      <c r="D449" s="210"/>
      <c r="E449" s="210"/>
      <c r="F449" s="10" t="s">
        <v>367</v>
      </c>
      <c r="G449" s="53"/>
      <c r="H449" s="96"/>
      <c r="I449" s="111"/>
      <c r="J449" s="53"/>
      <c r="K449" s="96"/>
      <c r="L449" s="183"/>
    </row>
    <row r="450" spans="1:12" ht="12.75">
      <c r="A450" s="58">
        <v>194</v>
      </c>
      <c r="B450" s="400">
        <v>1361</v>
      </c>
      <c r="C450" s="468"/>
      <c r="D450" s="146"/>
      <c r="E450" s="146"/>
      <c r="F450" s="84" t="s">
        <v>318</v>
      </c>
      <c r="G450" s="186">
        <v>1</v>
      </c>
      <c r="H450" s="106">
        <v>0</v>
      </c>
      <c r="I450" s="186">
        <v>0</v>
      </c>
      <c r="J450" s="111"/>
      <c r="K450" s="96"/>
      <c r="L450" s="183"/>
    </row>
    <row r="451" spans="1:12" ht="1.5" customHeight="1">
      <c r="A451" s="163"/>
      <c r="B451" s="480"/>
      <c r="C451" s="480"/>
      <c r="D451" s="278"/>
      <c r="E451" s="278"/>
      <c r="F451" s="156"/>
      <c r="G451" s="185"/>
      <c r="H451" s="106"/>
      <c r="I451" s="185"/>
      <c r="J451" s="103"/>
      <c r="K451" s="104"/>
      <c r="L451" s="184"/>
    </row>
    <row r="452" spans="1:12" ht="12.75">
      <c r="A452" s="58">
        <v>197</v>
      </c>
      <c r="B452" s="470">
        <v>5362</v>
      </c>
      <c r="C452" s="470">
        <v>6399</v>
      </c>
      <c r="D452" s="273"/>
      <c r="E452" s="278"/>
      <c r="F452" s="156" t="s">
        <v>1043</v>
      </c>
      <c r="G452" s="196"/>
      <c r="I452" s="196"/>
      <c r="J452" s="186">
        <v>-4663</v>
      </c>
      <c r="K452" s="121">
        <v>3189.805</v>
      </c>
      <c r="L452" s="667">
        <v>1900</v>
      </c>
    </row>
    <row r="453" spans="1:12" ht="1.5" customHeight="1">
      <c r="A453" s="58"/>
      <c r="B453" s="470"/>
      <c r="C453" s="470"/>
      <c r="D453" s="273"/>
      <c r="E453" s="273"/>
      <c r="F453" s="45"/>
      <c r="G453" s="185"/>
      <c r="H453" s="106"/>
      <c r="I453" s="185"/>
      <c r="J453" s="351"/>
      <c r="K453" s="352">
        <v>3566.577</v>
      </c>
      <c r="L453" s="351"/>
    </row>
    <row r="454" spans="1:12" ht="12.75">
      <c r="A454" s="58">
        <v>198</v>
      </c>
      <c r="B454" s="400">
        <v>1122</v>
      </c>
      <c r="C454" s="400"/>
      <c r="D454" s="99"/>
      <c r="E454" s="99"/>
      <c r="F454" s="42" t="s">
        <v>338</v>
      </c>
      <c r="G454" s="204">
        <v>15024</v>
      </c>
      <c r="H454" s="122">
        <v>15023.942</v>
      </c>
      <c r="I454" s="204">
        <v>15024</v>
      </c>
      <c r="J454" s="183"/>
      <c r="K454" s="96"/>
      <c r="L454" s="183"/>
    </row>
    <row r="455" spans="1:12" ht="12.75">
      <c r="A455" s="58">
        <v>198</v>
      </c>
      <c r="B455" s="400">
        <v>5362</v>
      </c>
      <c r="C455" s="400">
        <v>6399</v>
      </c>
      <c r="D455" s="99"/>
      <c r="E455" s="99"/>
      <c r="F455" s="42" t="s">
        <v>338</v>
      </c>
      <c r="G455" s="155"/>
      <c r="H455" s="118"/>
      <c r="I455" s="155"/>
      <c r="J455" s="185">
        <v>15024</v>
      </c>
      <c r="K455" s="106">
        <v>15023.942</v>
      </c>
      <c r="L455" s="185">
        <v>15024</v>
      </c>
    </row>
    <row r="456" spans="1:12" ht="1.5" customHeight="1">
      <c r="A456" s="76"/>
      <c r="B456" s="400"/>
      <c r="C456" s="400"/>
      <c r="D456" s="99"/>
      <c r="E456" s="99"/>
      <c r="F456" s="42"/>
      <c r="G456" s="155"/>
      <c r="H456" s="118"/>
      <c r="I456" s="155"/>
      <c r="J456" s="185"/>
      <c r="K456" s="106"/>
      <c r="L456" s="185"/>
    </row>
    <row r="457" spans="1:12" ht="12.75">
      <c r="A457" s="58">
        <v>199</v>
      </c>
      <c r="B457" s="400">
        <v>5362</v>
      </c>
      <c r="C457" s="400">
        <v>6399</v>
      </c>
      <c r="D457" s="99"/>
      <c r="E457" s="99"/>
      <c r="F457" s="42" t="s">
        <v>339</v>
      </c>
      <c r="G457" s="54"/>
      <c r="H457" s="98"/>
      <c r="I457" s="54"/>
      <c r="J457" s="185">
        <v>112.049</v>
      </c>
      <c r="K457" s="106">
        <v>110.689</v>
      </c>
      <c r="L457" s="185">
        <v>111</v>
      </c>
    </row>
    <row r="458" spans="1:12" ht="2.25" customHeight="1">
      <c r="A458" s="58"/>
      <c r="B458" s="400"/>
      <c r="C458" s="400"/>
      <c r="D458" s="99"/>
      <c r="E458" s="99"/>
      <c r="F458" s="42"/>
      <c r="G458" s="54"/>
      <c r="H458" s="98"/>
      <c r="I458" s="54"/>
      <c r="J458" s="185"/>
      <c r="K458" s="106"/>
      <c r="L458" s="185"/>
    </row>
    <row r="459" spans="1:12" ht="12.75">
      <c r="A459" s="58">
        <v>200</v>
      </c>
      <c r="B459" s="400">
        <v>5141</v>
      </c>
      <c r="C459" s="400">
        <v>6310</v>
      </c>
      <c r="D459" s="99"/>
      <c r="E459" s="99"/>
      <c r="F459" s="36" t="s">
        <v>1044</v>
      </c>
      <c r="H459" s="98"/>
      <c r="I459" s="54"/>
      <c r="J459" s="184">
        <v>1</v>
      </c>
      <c r="K459" s="104">
        <v>0.001</v>
      </c>
      <c r="L459" s="184">
        <v>1</v>
      </c>
    </row>
    <row r="460" spans="1:12" ht="12.75">
      <c r="A460" s="58">
        <v>206</v>
      </c>
      <c r="B460" s="400">
        <v>5141</v>
      </c>
      <c r="C460" s="400">
        <v>6310</v>
      </c>
      <c r="D460" s="99"/>
      <c r="E460" s="99"/>
      <c r="F460" s="36" t="s">
        <v>913</v>
      </c>
      <c r="G460" s="54"/>
      <c r="H460" s="98"/>
      <c r="I460" s="54"/>
      <c r="J460" s="184">
        <v>19</v>
      </c>
      <c r="K460" s="104">
        <v>13.347</v>
      </c>
      <c r="L460" s="184">
        <v>5</v>
      </c>
    </row>
    <row r="461" spans="1:12" ht="12.75">
      <c r="A461" s="58">
        <v>227</v>
      </c>
      <c r="B461" s="400">
        <v>5141</v>
      </c>
      <c r="C461" s="400">
        <v>6310</v>
      </c>
      <c r="D461" s="99"/>
      <c r="E461" s="99"/>
      <c r="F461" s="36" t="s">
        <v>914</v>
      </c>
      <c r="G461" s="54"/>
      <c r="H461" s="98"/>
      <c r="I461" s="54"/>
      <c r="J461" s="184">
        <v>29</v>
      </c>
      <c r="K461" s="104">
        <v>19.62</v>
      </c>
      <c r="L461" s="184">
        <v>6</v>
      </c>
    </row>
    <row r="462" spans="1:12" ht="12.75">
      <c r="A462" s="58">
        <v>229</v>
      </c>
      <c r="B462" s="400">
        <v>5141</v>
      </c>
      <c r="C462" s="400">
        <v>6310</v>
      </c>
      <c r="D462" s="99"/>
      <c r="E462" s="99"/>
      <c r="F462" s="36" t="s">
        <v>192</v>
      </c>
      <c r="G462" s="54"/>
      <c r="H462" s="98"/>
      <c r="I462" s="54"/>
      <c r="J462" s="184">
        <v>260</v>
      </c>
      <c r="K462" s="104">
        <v>182.215</v>
      </c>
      <c r="L462" s="184">
        <v>97</v>
      </c>
    </row>
    <row r="463" spans="1:12" ht="12.75">
      <c r="A463" s="58">
        <v>230</v>
      </c>
      <c r="B463" s="400">
        <v>5141</v>
      </c>
      <c r="C463" s="400">
        <v>6310</v>
      </c>
      <c r="D463" s="99"/>
      <c r="E463" s="99"/>
      <c r="F463" s="86" t="s">
        <v>974</v>
      </c>
      <c r="G463" s="54"/>
      <c r="H463" s="98"/>
      <c r="I463" s="54"/>
      <c r="J463" s="184">
        <v>0</v>
      </c>
      <c r="K463" s="104">
        <v>0</v>
      </c>
      <c r="L463" s="184">
        <v>132</v>
      </c>
    </row>
    <row r="464" spans="1:12" ht="12.75">
      <c r="A464" s="58">
        <v>231</v>
      </c>
      <c r="B464" s="400">
        <v>5141</v>
      </c>
      <c r="C464" s="400">
        <v>6310</v>
      </c>
      <c r="D464" s="99"/>
      <c r="E464" s="99"/>
      <c r="F464" s="86" t="s">
        <v>975</v>
      </c>
      <c r="G464" s="54"/>
      <c r="H464" s="98"/>
      <c r="I464" s="54"/>
      <c r="J464" s="184">
        <v>0</v>
      </c>
      <c r="K464" s="104">
        <v>0</v>
      </c>
      <c r="L464" s="184">
        <v>64</v>
      </c>
    </row>
    <row r="465" spans="1:12" ht="12.75">
      <c r="A465" s="58">
        <v>240</v>
      </c>
      <c r="B465" s="400">
        <v>5141</v>
      </c>
      <c r="C465" s="400">
        <v>6310</v>
      </c>
      <c r="D465" s="99"/>
      <c r="E465" s="99"/>
      <c r="F465" s="36" t="s">
        <v>12</v>
      </c>
      <c r="G465" s="54"/>
      <c r="H465" s="98"/>
      <c r="I465" s="54"/>
      <c r="J465" s="184">
        <v>22</v>
      </c>
      <c r="K465" s="104">
        <v>10.088</v>
      </c>
      <c r="L465" s="184">
        <v>10</v>
      </c>
    </row>
    <row r="466" spans="1:12" ht="12.75">
      <c r="A466" s="58"/>
      <c r="B466" s="400"/>
      <c r="C466" s="400"/>
      <c r="D466" s="99"/>
      <c r="E466" s="99"/>
      <c r="F466" s="42" t="s">
        <v>540</v>
      </c>
      <c r="G466" s="69"/>
      <c r="H466" s="110"/>
      <c r="I466" s="69"/>
      <c r="J466" s="185">
        <f>SUM(J459:J465)</f>
        <v>331</v>
      </c>
      <c r="K466" s="106">
        <f>SUM(K459:K465)</f>
        <v>225.271</v>
      </c>
      <c r="L466" s="105">
        <f>SUM(L459:L465)</f>
        <v>315</v>
      </c>
    </row>
    <row r="467" spans="1:12" ht="2.25" customHeight="1">
      <c r="A467" s="58"/>
      <c r="B467" s="400"/>
      <c r="C467" s="400"/>
      <c r="D467" s="99"/>
      <c r="E467" s="99"/>
      <c r="F467" s="42"/>
      <c r="G467" s="54"/>
      <c r="H467" s="98"/>
      <c r="I467" s="54"/>
      <c r="J467" s="184"/>
      <c r="K467" s="108"/>
      <c r="L467" s="185"/>
    </row>
    <row r="468" spans="1:12" ht="12.75">
      <c r="A468" s="58">
        <v>201</v>
      </c>
      <c r="B468" s="400">
        <v>5163</v>
      </c>
      <c r="C468" s="400">
        <v>6310</v>
      </c>
      <c r="D468" s="99"/>
      <c r="E468" s="99"/>
      <c r="F468" s="42" t="s">
        <v>370</v>
      </c>
      <c r="G468" s="54"/>
      <c r="H468" s="98"/>
      <c r="I468" s="54"/>
      <c r="J468" s="185">
        <v>305</v>
      </c>
      <c r="K468" s="106">
        <v>289.614</v>
      </c>
      <c r="L468" s="185">
        <v>320</v>
      </c>
    </row>
    <row r="469" spans="1:12" ht="12.75">
      <c r="A469" s="58">
        <v>202</v>
      </c>
      <c r="B469" s="400">
        <v>5166</v>
      </c>
      <c r="C469" s="400">
        <v>6409</v>
      </c>
      <c r="D469" s="99"/>
      <c r="E469" s="99"/>
      <c r="F469" s="42" t="s">
        <v>371</v>
      </c>
      <c r="G469" s="54"/>
      <c r="H469" s="98"/>
      <c r="I469" s="54"/>
      <c r="J469" s="185">
        <v>201</v>
      </c>
      <c r="K469" s="106">
        <v>197.23</v>
      </c>
      <c r="L469" s="185">
        <v>201</v>
      </c>
    </row>
    <row r="470" spans="1:12" ht="12.75">
      <c r="A470" s="58">
        <v>203</v>
      </c>
      <c r="B470" s="400">
        <v>5169</v>
      </c>
      <c r="C470" s="400">
        <v>6171</v>
      </c>
      <c r="D470" s="99"/>
      <c r="E470" s="99"/>
      <c r="F470" s="42" t="s">
        <v>372</v>
      </c>
      <c r="G470" s="238"/>
      <c r="H470" s="98"/>
      <c r="I470" s="54"/>
      <c r="J470" s="414">
        <v>525</v>
      </c>
      <c r="K470" s="106">
        <v>440.985</v>
      </c>
      <c r="L470" s="185">
        <f>525+168</f>
        <v>693</v>
      </c>
    </row>
    <row r="471" spans="1:12" ht="3" customHeight="1">
      <c r="A471" s="58"/>
      <c r="B471" s="400"/>
      <c r="C471" s="400"/>
      <c r="D471" s="99"/>
      <c r="E471" s="99"/>
      <c r="F471" s="42"/>
      <c r="G471" s="54"/>
      <c r="H471" s="98"/>
      <c r="I471" s="54"/>
      <c r="J471" s="184"/>
      <c r="K471" s="106"/>
      <c r="L471" s="185"/>
    </row>
    <row r="472" spans="1:12" ht="12.75">
      <c r="A472" s="58">
        <v>204</v>
      </c>
      <c r="B472" s="400">
        <v>5169</v>
      </c>
      <c r="C472" s="400">
        <v>6171</v>
      </c>
      <c r="D472" s="99"/>
      <c r="E472" s="99"/>
      <c r="F472" s="36" t="s">
        <v>554</v>
      </c>
      <c r="G472" s="238"/>
      <c r="H472" s="98"/>
      <c r="I472" s="54"/>
      <c r="J472" s="184">
        <v>840</v>
      </c>
      <c r="K472" s="104">
        <v>699.725</v>
      </c>
      <c r="L472" s="184">
        <v>834</v>
      </c>
    </row>
    <row r="473" spans="1:12" ht="12.75">
      <c r="A473" s="58">
        <v>204</v>
      </c>
      <c r="B473" s="400">
        <v>5179</v>
      </c>
      <c r="C473" s="400">
        <v>6112</v>
      </c>
      <c r="D473" s="99"/>
      <c r="E473" s="99"/>
      <c r="F473" s="36" t="s">
        <v>885</v>
      </c>
      <c r="G473" s="238"/>
      <c r="H473" s="98"/>
      <c r="I473" s="54"/>
      <c r="J473" s="184">
        <v>40</v>
      </c>
      <c r="K473" s="104">
        <v>29</v>
      </c>
      <c r="L473" s="184">
        <v>40</v>
      </c>
    </row>
    <row r="474" spans="1:12" ht="12.75">
      <c r="A474" s="73">
        <v>204</v>
      </c>
      <c r="B474" s="476">
        <v>5194</v>
      </c>
      <c r="C474" s="400">
        <v>6171</v>
      </c>
      <c r="D474" s="99"/>
      <c r="E474" s="99"/>
      <c r="F474" s="40" t="s">
        <v>570</v>
      </c>
      <c r="G474" s="111"/>
      <c r="H474" s="96"/>
      <c r="I474" s="111"/>
      <c r="J474" s="184">
        <v>3</v>
      </c>
      <c r="K474" s="104">
        <v>0</v>
      </c>
      <c r="L474" s="184">
        <v>3</v>
      </c>
    </row>
    <row r="475" spans="1:12" ht="12.75">
      <c r="A475" s="73">
        <v>204</v>
      </c>
      <c r="B475" s="476">
        <v>5499</v>
      </c>
      <c r="C475" s="476">
        <v>6171</v>
      </c>
      <c r="D475" s="100"/>
      <c r="E475" s="99"/>
      <c r="F475" s="67" t="s">
        <v>555</v>
      </c>
      <c r="G475" s="238"/>
      <c r="H475" s="96"/>
      <c r="I475" s="111"/>
      <c r="J475" s="184">
        <v>947</v>
      </c>
      <c r="K475" s="107">
        <v>762.5</v>
      </c>
      <c r="L475" s="184">
        <v>943</v>
      </c>
    </row>
    <row r="476" spans="1:12" ht="12.75">
      <c r="A476" s="73">
        <v>205</v>
      </c>
      <c r="B476" s="476">
        <v>5499</v>
      </c>
      <c r="C476" s="400">
        <v>6171</v>
      </c>
      <c r="D476" s="99"/>
      <c r="E476" s="99"/>
      <c r="F476" s="67" t="s">
        <v>976</v>
      </c>
      <c r="G476" s="111"/>
      <c r="H476" s="96"/>
      <c r="I476" s="111"/>
      <c r="J476" s="184">
        <v>30</v>
      </c>
      <c r="K476" s="104">
        <v>30</v>
      </c>
      <c r="L476" s="184">
        <v>40</v>
      </c>
    </row>
    <row r="477" spans="1:12" ht="12.75">
      <c r="A477" s="73"/>
      <c r="B477" s="476"/>
      <c r="C477" s="476"/>
      <c r="D477" s="100"/>
      <c r="E477" s="99"/>
      <c r="F477" s="38" t="s">
        <v>898</v>
      </c>
      <c r="G477" s="111"/>
      <c r="H477" s="96"/>
      <c r="I477" s="111"/>
      <c r="J477" s="185">
        <f>SUM(J472:J476)</f>
        <v>1860</v>
      </c>
      <c r="K477" s="106">
        <f>SUM(K472:K476)</f>
        <v>1521.225</v>
      </c>
      <c r="L477" s="105">
        <f>SUM(L472:L476)</f>
        <v>1860</v>
      </c>
    </row>
    <row r="478" spans="1:12" ht="1.5" customHeight="1">
      <c r="A478" s="73"/>
      <c r="B478" s="476"/>
      <c r="C478" s="476"/>
      <c r="D478" s="100"/>
      <c r="E478" s="99"/>
      <c r="F478" s="38"/>
      <c r="G478" s="103"/>
      <c r="H478" s="104"/>
      <c r="I478" s="103"/>
      <c r="J478" s="185"/>
      <c r="K478" s="106"/>
      <c r="L478" s="185"/>
    </row>
    <row r="479" spans="1:14" ht="12.75">
      <c r="A479" s="57">
        <v>208</v>
      </c>
      <c r="B479" s="470">
        <v>1113</v>
      </c>
      <c r="C479" s="470"/>
      <c r="D479" s="273"/>
      <c r="E479" s="273"/>
      <c r="F479" s="133" t="s">
        <v>552</v>
      </c>
      <c r="G479" s="416">
        <v>3000</v>
      </c>
      <c r="H479" s="104">
        <v>2831.139</v>
      </c>
      <c r="I479" s="416">
        <v>3100</v>
      </c>
      <c r="J479" s="354"/>
      <c r="K479" s="96"/>
      <c r="L479" s="183"/>
      <c r="M479" s="173"/>
      <c r="N479" s="7"/>
    </row>
    <row r="480" spans="1:14" ht="12.75">
      <c r="A480" s="16">
        <v>210</v>
      </c>
      <c r="B480" s="400">
        <v>1111</v>
      </c>
      <c r="C480" s="400"/>
      <c r="D480" s="99"/>
      <c r="E480" s="99"/>
      <c r="F480" s="86" t="s">
        <v>550</v>
      </c>
      <c r="G480" s="419">
        <v>31200</v>
      </c>
      <c r="H480" s="104">
        <v>25379.413</v>
      </c>
      <c r="I480" s="416">
        <v>33600</v>
      </c>
      <c r="J480" s="354"/>
      <c r="K480" s="96"/>
      <c r="L480" s="183"/>
      <c r="M480" s="173"/>
      <c r="N480" s="7"/>
    </row>
    <row r="481" spans="1:14" ht="12.75">
      <c r="A481" s="57">
        <v>211</v>
      </c>
      <c r="B481" s="470">
        <v>1112</v>
      </c>
      <c r="C481" s="470"/>
      <c r="D481" s="273"/>
      <c r="E481" s="273"/>
      <c r="F481" s="133" t="s">
        <v>551</v>
      </c>
      <c r="G481" s="419">
        <v>1800</v>
      </c>
      <c r="H481" s="134">
        <v>763.016</v>
      </c>
      <c r="I481" s="416">
        <v>1800</v>
      </c>
      <c r="J481" s="354"/>
      <c r="K481" s="96"/>
      <c r="L481" s="183"/>
      <c r="M481" s="173"/>
      <c r="N481" s="7"/>
    </row>
    <row r="482" spans="1:14" ht="12.75">
      <c r="A482" s="16">
        <v>212</v>
      </c>
      <c r="B482" s="400">
        <v>1121</v>
      </c>
      <c r="C482" s="400"/>
      <c r="D482" s="99"/>
      <c r="E482" s="99"/>
      <c r="F482" s="169" t="s">
        <v>379</v>
      </c>
      <c r="G482" s="419">
        <v>27264</v>
      </c>
      <c r="H482" s="104">
        <v>26077.963</v>
      </c>
      <c r="I482" s="416">
        <v>29800</v>
      </c>
      <c r="J482" s="354"/>
      <c r="K482" s="96"/>
      <c r="L482" s="183"/>
      <c r="M482" s="173"/>
      <c r="N482" s="7"/>
    </row>
    <row r="483" spans="1:14" ht="12.75">
      <c r="A483" s="16">
        <v>213</v>
      </c>
      <c r="B483" s="400">
        <v>1211</v>
      </c>
      <c r="C483" s="400"/>
      <c r="D483" s="99"/>
      <c r="E483" s="99"/>
      <c r="F483" s="169" t="s">
        <v>380</v>
      </c>
      <c r="G483" s="419">
        <v>60300</v>
      </c>
      <c r="H483" s="104">
        <v>51527.255</v>
      </c>
      <c r="I483" s="416">
        <v>64000</v>
      </c>
      <c r="J483" s="354"/>
      <c r="K483" s="96"/>
      <c r="L483" s="183"/>
      <c r="M483" s="173"/>
      <c r="N483" s="7"/>
    </row>
    <row r="484" spans="1:15" ht="12.75">
      <c r="A484" s="16">
        <v>214</v>
      </c>
      <c r="B484" s="400">
        <v>1511</v>
      </c>
      <c r="C484" s="400"/>
      <c r="D484" s="99"/>
      <c r="E484" s="99"/>
      <c r="F484" s="169" t="s">
        <v>386</v>
      </c>
      <c r="G484" s="419">
        <v>17756</v>
      </c>
      <c r="H484" s="104">
        <v>12063.262</v>
      </c>
      <c r="I484" s="416">
        <v>17756</v>
      </c>
      <c r="J484" s="297"/>
      <c r="K484" s="96"/>
      <c r="L484" s="183"/>
      <c r="M484" s="173"/>
      <c r="N484" s="7"/>
      <c r="O484" s="421"/>
    </row>
    <row r="485" spans="1:12" ht="12.75">
      <c r="A485" s="58"/>
      <c r="B485" s="400"/>
      <c r="C485" s="400"/>
      <c r="D485" s="99"/>
      <c r="E485" s="99"/>
      <c r="F485" s="42" t="s">
        <v>340</v>
      </c>
      <c r="G485" s="185">
        <f>SUM(G479:G484)</f>
        <v>141320</v>
      </c>
      <c r="H485" s="106">
        <f>SUM(H479:H484)</f>
        <v>118642.048</v>
      </c>
      <c r="I485" s="105">
        <f>SUM(I479:I484)</f>
        <v>150056</v>
      </c>
      <c r="J485" s="234"/>
      <c r="K485" s="236"/>
      <c r="L485" s="183"/>
    </row>
    <row r="486" spans="1:12" ht="1.5" customHeight="1">
      <c r="A486" s="58"/>
      <c r="B486" s="400"/>
      <c r="C486" s="400"/>
      <c r="D486" s="99"/>
      <c r="E486" s="99"/>
      <c r="F486" s="42"/>
      <c r="G486" s="185"/>
      <c r="H486" s="106"/>
      <c r="I486" s="414"/>
      <c r="J486" s="234"/>
      <c r="K486" s="236"/>
      <c r="L486" s="183"/>
    </row>
    <row r="487" spans="1:12" ht="12.75">
      <c r="A487" s="58">
        <v>215</v>
      </c>
      <c r="B487" s="400">
        <v>1122</v>
      </c>
      <c r="C487" s="400"/>
      <c r="D487" s="99"/>
      <c r="E487" s="99"/>
      <c r="F487" s="84" t="s">
        <v>1020</v>
      </c>
      <c r="G487" s="420">
        <v>0</v>
      </c>
      <c r="H487" s="106">
        <v>199.047</v>
      </c>
      <c r="I487" s="414">
        <v>0</v>
      </c>
      <c r="J487" s="234"/>
      <c r="K487" s="236"/>
      <c r="L487" s="183"/>
    </row>
    <row r="488" spans="1:12" ht="12.75">
      <c r="A488" s="58">
        <v>215</v>
      </c>
      <c r="B488" s="400">
        <v>4131</v>
      </c>
      <c r="C488" s="400"/>
      <c r="D488" s="99"/>
      <c r="E488" s="99"/>
      <c r="F488" s="84" t="s">
        <v>220</v>
      </c>
      <c r="G488" s="420">
        <v>2197</v>
      </c>
      <c r="H488" s="106">
        <v>0</v>
      </c>
      <c r="I488" s="414">
        <v>0</v>
      </c>
      <c r="J488" s="234"/>
      <c r="K488" s="236"/>
      <c r="L488" s="183"/>
    </row>
    <row r="489" spans="1:12" ht="12.75">
      <c r="A489" s="58">
        <v>216</v>
      </c>
      <c r="B489" s="400">
        <v>1342</v>
      </c>
      <c r="C489" s="400"/>
      <c r="D489" s="99"/>
      <c r="E489" s="99"/>
      <c r="F489" s="84" t="s">
        <v>1021</v>
      </c>
      <c r="G489" s="420">
        <v>3600</v>
      </c>
      <c r="H489" s="106">
        <v>3926.77</v>
      </c>
      <c r="I489" s="414">
        <v>4000</v>
      </c>
      <c r="J489" s="234"/>
      <c r="K489" s="96"/>
      <c r="L489" s="183"/>
    </row>
    <row r="490" spans="1:12" ht="12.75">
      <c r="A490" s="58">
        <v>217</v>
      </c>
      <c r="B490" s="400">
        <v>1345</v>
      </c>
      <c r="C490" s="400"/>
      <c r="D490" s="99"/>
      <c r="E490" s="99"/>
      <c r="F490" s="42" t="s">
        <v>492</v>
      </c>
      <c r="G490" s="420">
        <v>1480</v>
      </c>
      <c r="H490" s="106">
        <v>1528.012</v>
      </c>
      <c r="I490" s="414">
        <v>1550</v>
      </c>
      <c r="J490" s="297"/>
      <c r="K490" s="96"/>
      <c r="L490" s="183"/>
    </row>
    <row r="491" spans="1:12" ht="12.75">
      <c r="A491" s="58">
        <v>218</v>
      </c>
      <c r="B491" s="400">
        <v>1341</v>
      </c>
      <c r="C491" s="400"/>
      <c r="D491" s="99"/>
      <c r="E491" s="99"/>
      <c r="F491" s="42" t="s">
        <v>493</v>
      </c>
      <c r="G491" s="420">
        <v>470</v>
      </c>
      <c r="H491" s="106">
        <v>426.027</v>
      </c>
      <c r="I491" s="414">
        <v>428</v>
      </c>
      <c r="J491" s="111"/>
      <c r="K491" s="96"/>
      <c r="L491" s="183"/>
    </row>
    <row r="492" spans="1:12" ht="12.75">
      <c r="A492" s="58">
        <v>219</v>
      </c>
      <c r="B492" s="400">
        <v>1344</v>
      </c>
      <c r="C492" s="400"/>
      <c r="D492" s="99"/>
      <c r="E492" s="99"/>
      <c r="F492" s="42" t="s">
        <v>494</v>
      </c>
      <c r="G492" s="420">
        <v>50</v>
      </c>
      <c r="H492" s="106">
        <v>51.007</v>
      </c>
      <c r="I492" s="414">
        <v>51</v>
      </c>
      <c r="J492" s="111"/>
      <c r="K492" s="96"/>
      <c r="L492" s="183"/>
    </row>
    <row r="493" spans="1:12" ht="12.75">
      <c r="A493" s="58">
        <v>219</v>
      </c>
      <c r="B493" s="400">
        <v>4122</v>
      </c>
      <c r="C493" s="400"/>
      <c r="D493" s="99"/>
      <c r="E493" s="99">
        <v>749</v>
      </c>
      <c r="F493" s="42" t="s">
        <v>1067</v>
      </c>
      <c r="G493" s="420">
        <v>2300</v>
      </c>
      <c r="H493" s="106">
        <v>2300</v>
      </c>
      <c r="I493" s="414">
        <v>2300</v>
      </c>
      <c r="J493" s="111"/>
      <c r="K493" s="96"/>
      <c r="L493" s="183"/>
    </row>
    <row r="494" spans="1:12" ht="12.75">
      <c r="A494" s="58">
        <v>220</v>
      </c>
      <c r="B494" s="400">
        <v>1361</v>
      </c>
      <c r="C494" s="400"/>
      <c r="D494" s="99"/>
      <c r="E494" s="99"/>
      <c r="F494" s="42" t="s">
        <v>899</v>
      </c>
      <c r="G494" s="420">
        <v>5</v>
      </c>
      <c r="H494" s="106">
        <v>2</v>
      </c>
      <c r="I494" s="414">
        <v>5</v>
      </c>
      <c r="J494" s="111"/>
      <c r="K494" s="96"/>
      <c r="L494" s="183"/>
    </row>
    <row r="495" spans="1:12" ht="12.75">
      <c r="A495" s="58">
        <v>221</v>
      </c>
      <c r="B495" s="400">
        <v>1337</v>
      </c>
      <c r="C495" s="400"/>
      <c r="D495" s="99"/>
      <c r="E495" s="99"/>
      <c r="F495" s="42" t="s">
        <v>496</v>
      </c>
      <c r="G495" s="420">
        <v>6930</v>
      </c>
      <c r="H495" s="106">
        <v>6639.715</v>
      </c>
      <c r="I495" s="414">
        <v>7000</v>
      </c>
      <c r="J495" s="418"/>
      <c r="K495" s="96"/>
      <c r="L495" s="183"/>
    </row>
    <row r="496" spans="1:12" ht="12.75">
      <c r="A496" s="58">
        <v>222</v>
      </c>
      <c r="B496" s="400">
        <v>4112</v>
      </c>
      <c r="C496" s="400"/>
      <c r="D496" s="99"/>
      <c r="E496" s="99"/>
      <c r="F496" s="42" t="s">
        <v>724</v>
      </c>
      <c r="G496" s="420">
        <v>24738</v>
      </c>
      <c r="H496" s="106">
        <v>20615.25</v>
      </c>
      <c r="I496" s="414">
        <v>24738</v>
      </c>
      <c r="J496" s="363"/>
      <c r="K496" s="96"/>
      <c r="L496" s="183"/>
    </row>
    <row r="497" spans="1:12" ht="2.25" customHeight="1">
      <c r="A497" s="58"/>
      <c r="B497" s="400"/>
      <c r="C497" s="400"/>
      <c r="D497" s="99"/>
      <c r="E497" s="99"/>
      <c r="F497" s="42"/>
      <c r="G497" s="204"/>
      <c r="H497" s="106"/>
      <c r="I497" s="414"/>
      <c r="J497" s="363"/>
      <c r="K497" s="96"/>
      <c r="L497" s="183"/>
    </row>
    <row r="498" spans="1:12" ht="12.75">
      <c r="A498" s="16">
        <v>224</v>
      </c>
      <c r="B498" s="400">
        <v>2324</v>
      </c>
      <c r="C498" s="400">
        <v>6171</v>
      </c>
      <c r="D498" s="99"/>
      <c r="E498" s="99"/>
      <c r="F498" s="8" t="s">
        <v>497</v>
      </c>
      <c r="G498" s="419">
        <v>6</v>
      </c>
      <c r="H498" s="104">
        <v>3.007</v>
      </c>
      <c r="I498" s="416">
        <v>3</v>
      </c>
      <c r="J498" s="111"/>
      <c r="K498" s="96"/>
      <c r="L498" s="183"/>
    </row>
    <row r="499" spans="1:12" ht="12.75">
      <c r="A499" s="16">
        <v>224</v>
      </c>
      <c r="B499" s="400">
        <v>2329</v>
      </c>
      <c r="C499" s="400">
        <v>6171</v>
      </c>
      <c r="D499" s="99"/>
      <c r="E499" s="99"/>
      <c r="F499" s="8" t="s">
        <v>498</v>
      </c>
      <c r="G499" s="419">
        <v>22</v>
      </c>
      <c r="H499" s="104">
        <v>31.624</v>
      </c>
      <c r="I499" s="416">
        <v>33</v>
      </c>
      <c r="J499" s="111"/>
      <c r="K499" s="96"/>
      <c r="L499" s="183"/>
    </row>
    <row r="500" spans="1:12" ht="12.75">
      <c r="A500" s="58">
        <v>224</v>
      </c>
      <c r="B500" s="400"/>
      <c r="C500" s="400"/>
      <c r="D500" s="99"/>
      <c r="E500" s="99"/>
      <c r="F500" s="42" t="s">
        <v>387</v>
      </c>
      <c r="G500" s="185">
        <f>SUM(G498:G499)</f>
        <v>28</v>
      </c>
      <c r="H500" s="106">
        <f>SUM(H498:H499)</f>
        <v>34.631</v>
      </c>
      <c r="I500" s="105">
        <f>SUM(I498:I499)</f>
        <v>36</v>
      </c>
      <c r="J500" s="111"/>
      <c r="K500" s="96"/>
      <c r="L500" s="183"/>
    </row>
    <row r="501" spans="1:12" ht="2.25" customHeight="1">
      <c r="A501" s="58"/>
      <c r="B501" s="400"/>
      <c r="C501" s="400"/>
      <c r="D501" s="99"/>
      <c r="E501" s="99"/>
      <c r="F501" s="42"/>
      <c r="G501" s="185"/>
      <c r="H501" s="106"/>
      <c r="I501" s="414"/>
      <c r="J501" s="54"/>
      <c r="K501" s="98"/>
      <c r="L501" s="192"/>
    </row>
    <row r="502" spans="1:12" ht="12.75">
      <c r="A502" s="58">
        <v>228</v>
      </c>
      <c r="B502" s="400">
        <v>2141</v>
      </c>
      <c r="C502" s="400">
        <v>6310</v>
      </c>
      <c r="D502" s="99"/>
      <c r="E502" s="99"/>
      <c r="F502" s="42" t="s">
        <v>431</v>
      </c>
      <c r="G502" s="420">
        <v>61.7</v>
      </c>
      <c r="H502" s="106">
        <v>44.233</v>
      </c>
      <c r="I502" s="414">
        <v>50</v>
      </c>
      <c r="J502" s="234"/>
      <c r="K502" s="96"/>
      <c r="L502" s="183"/>
    </row>
    <row r="503" spans="1:12" ht="12.75">
      <c r="A503" s="49">
        <v>228</v>
      </c>
      <c r="B503" s="470">
        <v>2324</v>
      </c>
      <c r="C503" s="470">
        <v>6310</v>
      </c>
      <c r="D503" s="273"/>
      <c r="E503" s="273"/>
      <c r="F503" s="43" t="s">
        <v>767</v>
      </c>
      <c r="G503" s="420">
        <v>2</v>
      </c>
      <c r="H503" s="106">
        <v>0.272</v>
      </c>
      <c r="I503" s="414">
        <v>1</v>
      </c>
      <c r="J503" s="234"/>
      <c r="K503" s="96"/>
      <c r="L503" s="183"/>
    </row>
    <row r="504" spans="1:12" ht="1.5" customHeight="1">
      <c r="A504" s="49"/>
      <c r="B504" s="470"/>
      <c r="C504" s="470"/>
      <c r="D504" s="273"/>
      <c r="E504" s="273"/>
      <c r="F504" s="43"/>
      <c r="G504" s="420"/>
      <c r="H504" s="106"/>
      <c r="I504" s="667"/>
      <c r="J504" s="234"/>
      <c r="K504" s="96"/>
      <c r="L504" s="183"/>
    </row>
    <row r="505" spans="1:12" ht="14.25" customHeight="1">
      <c r="A505" s="49">
        <v>245</v>
      </c>
      <c r="B505" s="470">
        <v>2223</v>
      </c>
      <c r="C505" s="470">
        <v>6402</v>
      </c>
      <c r="D505" s="273"/>
      <c r="E505" s="273">
        <v>98071</v>
      </c>
      <c r="F505" s="156" t="s">
        <v>182</v>
      </c>
      <c r="G505" s="185">
        <v>0</v>
      </c>
      <c r="H505" s="526">
        <v>2.019</v>
      </c>
      <c r="I505" s="414">
        <v>0</v>
      </c>
      <c r="J505" s="525"/>
      <c r="K505" s="98"/>
      <c r="L505" s="192"/>
    </row>
    <row r="506" spans="1:12" ht="12.75" customHeight="1">
      <c r="A506" s="49">
        <v>245</v>
      </c>
      <c r="B506" s="470">
        <v>5366</v>
      </c>
      <c r="C506" s="470">
        <v>6402</v>
      </c>
      <c r="D506" s="273"/>
      <c r="E506" s="273">
        <v>4428</v>
      </c>
      <c r="F506" s="303" t="s">
        <v>85</v>
      </c>
      <c r="G506" s="196"/>
      <c r="H506" s="118"/>
      <c r="I506" s="694"/>
      <c r="J506" s="515">
        <v>13</v>
      </c>
      <c r="K506" s="527">
        <v>13.181</v>
      </c>
      <c r="L506" s="668">
        <v>0</v>
      </c>
    </row>
    <row r="507" spans="1:12" ht="12.75" customHeight="1">
      <c r="A507" s="49">
        <v>245</v>
      </c>
      <c r="B507" s="470">
        <v>5368</v>
      </c>
      <c r="C507" s="470">
        <v>6402</v>
      </c>
      <c r="D507" s="273"/>
      <c r="E507" s="273"/>
      <c r="F507" s="303" t="s">
        <v>487</v>
      </c>
      <c r="G507" s="196"/>
      <c r="H507" s="118"/>
      <c r="I507" s="694"/>
      <c r="J507" s="515">
        <v>0</v>
      </c>
      <c r="K507" s="650">
        <v>1.116</v>
      </c>
      <c r="L507" s="669">
        <v>0</v>
      </c>
    </row>
    <row r="508" spans="1:12" ht="2.25" customHeight="1">
      <c r="A508" s="49"/>
      <c r="B508" s="470"/>
      <c r="C508" s="470"/>
      <c r="D508" s="273"/>
      <c r="E508" s="273"/>
      <c r="F508" s="43"/>
      <c r="G508" s="185"/>
      <c r="H508" s="106"/>
      <c r="I508" s="414"/>
      <c r="J508" s="583"/>
      <c r="K508" s="514"/>
      <c r="L508" s="670"/>
    </row>
    <row r="509" spans="1:12" ht="12.75" customHeight="1">
      <c r="A509" s="178">
        <v>246</v>
      </c>
      <c r="B509" s="470">
        <v>2229</v>
      </c>
      <c r="C509" s="470">
        <v>3419</v>
      </c>
      <c r="D509" s="273"/>
      <c r="E509" s="273"/>
      <c r="F509" s="37" t="s">
        <v>922</v>
      </c>
      <c r="G509" s="184">
        <v>0</v>
      </c>
      <c r="H509" s="104">
        <v>0.052</v>
      </c>
      <c r="I509" s="414">
        <v>0</v>
      </c>
      <c r="J509" s="581"/>
      <c r="K509" s="582"/>
      <c r="L509" s="671"/>
    </row>
    <row r="510" spans="1:12" ht="12.75">
      <c r="A510" s="17">
        <v>246</v>
      </c>
      <c r="B510" s="400">
        <v>5222</v>
      </c>
      <c r="C510" s="400">
        <v>4349</v>
      </c>
      <c r="D510" s="99"/>
      <c r="E510" s="99"/>
      <c r="F510" s="86" t="s">
        <v>600</v>
      </c>
      <c r="G510" s="196"/>
      <c r="H510" s="118"/>
      <c r="I510" s="196"/>
      <c r="J510" s="199">
        <v>10</v>
      </c>
      <c r="K510" s="556">
        <v>10</v>
      </c>
      <c r="L510" s="199">
        <v>10</v>
      </c>
    </row>
    <row r="511" spans="1:12" ht="12.75">
      <c r="A511" s="17">
        <v>246</v>
      </c>
      <c r="B511" s="400">
        <v>5212</v>
      </c>
      <c r="C511" s="400">
        <v>3399</v>
      </c>
      <c r="D511" s="99"/>
      <c r="E511" s="99"/>
      <c r="F511" s="86" t="s">
        <v>601</v>
      </c>
      <c r="G511" s="196"/>
      <c r="H511" s="118"/>
      <c r="I511" s="196"/>
      <c r="J511" s="184">
        <v>10</v>
      </c>
      <c r="K511" s="127">
        <v>10</v>
      </c>
      <c r="L511" s="184">
        <v>10</v>
      </c>
    </row>
    <row r="512" spans="1:12" ht="12.75">
      <c r="A512" s="17">
        <v>246</v>
      </c>
      <c r="B512" s="400">
        <v>5222</v>
      </c>
      <c r="C512" s="400">
        <v>3429</v>
      </c>
      <c r="D512" s="99"/>
      <c r="E512" s="99"/>
      <c r="F512" s="86" t="s">
        <v>602</v>
      </c>
      <c r="G512" s="196"/>
      <c r="H512" s="118"/>
      <c r="I512" s="196"/>
      <c r="J512" s="184">
        <v>12</v>
      </c>
      <c r="K512" s="127">
        <v>4</v>
      </c>
      <c r="L512" s="184">
        <v>12</v>
      </c>
    </row>
    <row r="513" spans="1:12" ht="12.75">
      <c r="A513" s="17">
        <v>246</v>
      </c>
      <c r="B513" s="400">
        <v>5223</v>
      </c>
      <c r="C513" s="400">
        <v>3399</v>
      </c>
      <c r="D513" s="99"/>
      <c r="E513" s="99"/>
      <c r="F513" s="101" t="s">
        <v>603</v>
      </c>
      <c r="G513" s="196"/>
      <c r="H513" s="118"/>
      <c r="I513" s="196"/>
      <c r="J513" s="184">
        <v>35</v>
      </c>
      <c r="K513" s="104">
        <v>35</v>
      </c>
      <c r="L513" s="184">
        <v>35</v>
      </c>
    </row>
    <row r="514" spans="1:12" ht="12.75">
      <c r="A514" s="17">
        <v>246</v>
      </c>
      <c r="B514" s="400">
        <v>5222</v>
      </c>
      <c r="C514" s="400">
        <v>3419</v>
      </c>
      <c r="D514" s="99"/>
      <c r="E514" s="99"/>
      <c r="F514" s="101" t="s">
        <v>810</v>
      </c>
      <c r="G514" s="196"/>
      <c r="H514" s="118"/>
      <c r="I514" s="196"/>
      <c r="J514" s="195">
        <v>0</v>
      </c>
      <c r="K514" s="127">
        <v>0</v>
      </c>
      <c r="L514" s="195">
        <v>30</v>
      </c>
    </row>
    <row r="515" spans="1:12" ht="12.75">
      <c r="A515" s="47">
        <v>246</v>
      </c>
      <c r="B515" s="400"/>
      <c r="C515" s="400"/>
      <c r="D515" s="99"/>
      <c r="E515" s="99"/>
      <c r="F515" s="84" t="s">
        <v>882</v>
      </c>
      <c r="G515" s="185">
        <f>SUM(G509:G513)</f>
        <v>0</v>
      </c>
      <c r="H515" s="106">
        <f>SUM(H509:H513)</f>
        <v>0.052</v>
      </c>
      <c r="I515" s="105">
        <f>SUM(I509:I513)</f>
        <v>0</v>
      </c>
      <c r="J515" s="186">
        <f>SUM(J510:J514)</f>
        <v>67</v>
      </c>
      <c r="K515" s="121">
        <f>SUM(K510:K514)</f>
        <v>59</v>
      </c>
      <c r="L515" s="226">
        <f>SUM(L510:L514)</f>
        <v>97</v>
      </c>
    </row>
    <row r="516" spans="1:12" ht="1.5" customHeight="1">
      <c r="A516" s="47"/>
      <c r="B516" s="400"/>
      <c r="C516" s="400"/>
      <c r="D516" s="99"/>
      <c r="E516" s="99"/>
      <c r="F516" s="84"/>
      <c r="G516" s="185"/>
      <c r="H516" s="106"/>
      <c r="I516" s="185"/>
      <c r="J516" s="185"/>
      <c r="K516" s="106"/>
      <c r="L516" s="185"/>
    </row>
    <row r="517" spans="1:12" ht="12.75">
      <c r="A517" s="47">
        <v>247</v>
      </c>
      <c r="B517" s="400">
        <v>5363</v>
      </c>
      <c r="C517" s="400">
        <v>6409</v>
      </c>
      <c r="D517" s="99"/>
      <c r="E517" s="99"/>
      <c r="F517" s="84" t="s">
        <v>46</v>
      </c>
      <c r="G517" s="196"/>
      <c r="H517" s="118"/>
      <c r="I517" s="196"/>
      <c r="J517" s="204">
        <v>1004</v>
      </c>
      <c r="K517" s="424">
        <v>1003.824</v>
      </c>
      <c r="L517" s="185">
        <v>0</v>
      </c>
    </row>
    <row r="518" spans="1:12" ht="2.25" customHeight="1">
      <c r="A518" s="47"/>
      <c r="B518" s="400"/>
      <c r="C518" s="400"/>
      <c r="D518" s="99"/>
      <c r="E518" s="99"/>
      <c r="F518" s="84"/>
      <c r="G518" s="495"/>
      <c r="H518" s="302"/>
      <c r="I518" s="695"/>
      <c r="J518" s="185"/>
      <c r="K518" s="106"/>
      <c r="L518" s="185"/>
    </row>
    <row r="519" spans="1:12" ht="12.75" customHeight="1">
      <c r="A519" s="47">
        <v>618</v>
      </c>
      <c r="B519" s="400">
        <v>1351</v>
      </c>
      <c r="C519" s="400"/>
      <c r="D519" s="99"/>
      <c r="E519" s="99"/>
      <c r="F519" s="84" t="s">
        <v>1063</v>
      </c>
      <c r="G519" s="204">
        <v>400</v>
      </c>
      <c r="H519" s="122">
        <v>368.347</v>
      </c>
      <c r="I519" s="204">
        <v>460</v>
      </c>
      <c r="J519" s="196"/>
      <c r="K519" s="118"/>
      <c r="L519" s="196"/>
    </row>
    <row r="520" spans="1:12" ht="13.5" customHeight="1">
      <c r="A520" s="47">
        <v>618</v>
      </c>
      <c r="B520" s="400">
        <v>1355</v>
      </c>
      <c r="C520" s="400"/>
      <c r="D520" s="99"/>
      <c r="E520" s="99"/>
      <c r="F520" s="42" t="s">
        <v>183</v>
      </c>
      <c r="G520" s="204">
        <v>1251</v>
      </c>
      <c r="H520" s="122">
        <v>1522.725</v>
      </c>
      <c r="I520" s="204">
        <v>1180</v>
      </c>
      <c r="J520" s="196"/>
      <c r="K520" s="118"/>
      <c r="L520" s="196"/>
    </row>
    <row r="521" spans="1:12" ht="1.5" customHeight="1">
      <c r="A521" s="47"/>
      <c r="B521" s="400"/>
      <c r="C521" s="400"/>
      <c r="D521" s="99"/>
      <c r="E521" s="99"/>
      <c r="F521" s="42"/>
      <c r="G521" s="204"/>
      <c r="H521" s="122"/>
      <c r="I521" s="204"/>
      <c r="J521" s="196"/>
      <c r="K521" s="118"/>
      <c r="L521" s="196"/>
    </row>
    <row r="522" spans="1:12" ht="12.75">
      <c r="A522" s="58">
        <v>999</v>
      </c>
      <c r="B522" s="400">
        <v>2328</v>
      </c>
      <c r="C522" s="400">
        <v>6409</v>
      </c>
      <c r="D522" s="99"/>
      <c r="E522" s="99"/>
      <c r="F522" s="84" t="s">
        <v>86</v>
      </c>
      <c r="G522" s="185">
        <v>219</v>
      </c>
      <c r="H522" s="106">
        <v>219.696</v>
      </c>
      <c r="I522" s="204">
        <v>0</v>
      </c>
      <c r="J522" s="196"/>
      <c r="K522" s="118"/>
      <c r="L522" s="135"/>
    </row>
    <row r="523" spans="1:12" ht="12.75">
      <c r="A523" s="58">
        <v>165</v>
      </c>
      <c r="B523" s="400">
        <v>5182</v>
      </c>
      <c r="C523" s="400">
        <v>6171</v>
      </c>
      <c r="D523" s="99"/>
      <c r="E523" s="99"/>
      <c r="F523" s="125" t="s">
        <v>640</v>
      </c>
      <c r="G523" s="196"/>
      <c r="H523" s="118"/>
      <c r="I523" s="196"/>
      <c r="J523" s="185">
        <v>0</v>
      </c>
      <c r="K523" s="106">
        <v>154.413</v>
      </c>
      <c r="L523" s="105">
        <v>0</v>
      </c>
    </row>
    <row r="524" spans="1:12" ht="13.5" thickBot="1">
      <c r="A524" s="58">
        <v>999</v>
      </c>
      <c r="B524" s="400">
        <v>5909</v>
      </c>
      <c r="C524" s="400">
        <v>6409</v>
      </c>
      <c r="D524" s="99"/>
      <c r="E524" s="99"/>
      <c r="F524" s="125" t="s">
        <v>768</v>
      </c>
      <c r="G524" s="196"/>
      <c r="H524" s="118"/>
      <c r="I524" s="196"/>
      <c r="J524" s="186">
        <v>0</v>
      </c>
      <c r="K524" s="121">
        <v>0.75</v>
      </c>
      <c r="L524" s="226">
        <v>0</v>
      </c>
    </row>
    <row r="525" spans="1:12" ht="13.5" thickBot="1">
      <c r="A525" s="4"/>
      <c r="B525" s="471"/>
      <c r="C525" s="471"/>
      <c r="D525" s="272"/>
      <c r="E525" s="272"/>
      <c r="F525" s="15" t="s">
        <v>820</v>
      </c>
      <c r="G525" s="427">
        <f>SUM(G502+G500+G496+G495+G494+G492+G491+G490+G489+G485+G454+G450+G487+G519+G3+G522+G493+G503+G488+G505+G520+G515)</f>
        <v>200076.7</v>
      </c>
      <c r="H525" s="497">
        <f>SUM(H502+H500+H496+H495+H494+H492+H491+H490+H489+H485+H454+H450+H487+H519+H3+H522+H493+H503+H488+H505+H520+H515)</f>
        <v>171545.793</v>
      </c>
      <c r="I525" s="696">
        <f>SUM(I502+I500+I496+I495+I494+I492+I491+I490+I489+I485+I454+I450+I487+I519+I3+I522+I493+I503+I488+I505+I520+I515)</f>
        <v>206879</v>
      </c>
      <c r="J525" s="336">
        <f>SUM(+J477+J470+J469+J468+J466+J457+J455+J515+J452+J517+J523+J524+J506+J507)</f>
        <v>14779.048999999999</v>
      </c>
      <c r="K525" s="348">
        <f>SUM(+K477+K470+K469+K468+K466+K457+K455+K515+K452+K517+K523+K524+K506+K507)</f>
        <v>22231.045000000002</v>
      </c>
      <c r="L525" s="686">
        <f>SUM(+L477+L470+L469+L468+L466+L457+L455+L515+L452+L517+L523+L524+L506)</f>
        <v>20521</v>
      </c>
    </row>
    <row r="526" spans="1:12" ht="4.5" customHeight="1" thickBot="1">
      <c r="A526" s="4"/>
      <c r="B526" s="471"/>
      <c r="C526" s="471"/>
      <c r="D526" s="272"/>
      <c r="E526" s="272"/>
      <c r="F526" s="426"/>
      <c r="G526" s="197"/>
      <c r="H526" s="346"/>
      <c r="I526" s="697"/>
      <c r="J526" s="197"/>
      <c r="K526" s="346"/>
      <c r="L526" s="197"/>
    </row>
    <row r="527" spans="1:12" ht="13.5" thickBot="1">
      <c r="A527" s="5">
        <v>5</v>
      </c>
      <c r="B527" s="481"/>
      <c r="C527" s="481"/>
      <c r="D527" s="279"/>
      <c r="E527" s="279"/>
      <c r="F527" s="10" t="s">
        <v>665</v>
      </c>
      <c r="G527" s="109"/>
      <c r="H527" s="110"/>
      <c r="I527" s="69"/>
      <c r="J527" s="109"/>
      <c r="K527" s="96"/>
      <c r="L527" s="183"/>
    </row>
    <row r="528" spans="1:12" ht="12.75">
      <c r="A528" s="176">
        <v>258</v>
      </c>
      <c r="B528" s="472">
        <v>5163</v>
      </c>
      <c r="C528" s="472">
        <v>6320</v>
      </c>
      <c r="D528" s="227"/>
      <c r="E528" s="227"/>
      <c r="F528" s="177" t="s">
        <v>648</v>
      </c>
      <c r="G528" s="109"/>
      <c r="H528" s="110"/>
      <c r="I528" s="69"/>
      <c r="J528" s="185">
        <v>1380</v>
      </c>
      <c r="K528" s="106">
        <v>1353.022</v>
      </c>
      <c r="L528" s="185">
        <v>1410</v>
      </c>
    </row>
    <row r="529" spans="1:12" ht="12.75">
      <c r="A529" s="176">
        <v>258</v>
      </c>
      <c r="B529" s="472">
        <v>5192</v>
      </c>
      <c r="C529" s="472">
        <v>6171</v>
      </c>
      <c r="D529" s="227"/>
      <c r="E529" s="227"/>
      <c r="F529" s="137" t="s">
        <v>1061</v>
      </c>
      <c r="G529" s="109"/>
      <c r="H529" s="110"/>
      <c r="I529" s="69"/>
      <c r="J529" s="185">
        <v>5</v>
      </c>
      <c r="K529" s="106">
        <v>2</v>
      </c>
      <c r="L529" s="185">
        <v>5</v>
      </c>
    </row>
    <row r="530" spans="1:12" ht="1.5" customHeight="1">
      <c r="A530" s="176"/>
      <c r="B530" s="472"/>
      <c r="C530" s="472"/>
      <c r="D530" s="227"/>
      <c r="E530" s="227"/>
      <c r="F530" s="137"/>
      <c r="G530" s="109"/>
      <c r="H530" s="110"/>
      <c r="I530" s="69"/>
      <c r="J530" s="185"/>
      <c r="K530" s="106"/>
      <c r="L530" s="185"/>
    </row>
    <row r="531" spans="1:12" ht="12.75">
      <c r="A531" s="181">
        <v>260</v>
      </c>
      <c r="B531" s="472">
        <v>5164</v>
      </c>
      <c r="C531" s="472">
        <v>3639</v>
      </c>
      <c r="D531" s="276"/>
      <c r="E531" s="276"/>
      <c r="F531" s="331" t="s">
        <v>389</v>
      </c>
      <c r="G531" s="69"/>
      <c r="H531" s="110"/>
      <c r="I531" s="69"/>
      <c r="J531" s="184">
        <v>40</v>
      </c>
      <c r="K531" s="104">
        <v>39.438</v>
      </c>
      <c r="L531" s="184">
        <v>40</v>
      </c>
    </row>
    <row r="532" spans="1:12" ht="12.75">
      <c r="A532" s="344">
        <v>260</v>
      </c>
      <c r="B532" s="400">
        <v>5192</v>
      </c>
      <c r="C532" s="400">
        <v>3699</v>
      </c>
      <c r="D532" s="99"/>
      <c r="E532" s="99"/>
      <c r="F532" s="511" t="s">
        <v>666</v>
      </c>
      <c r="G532" s="109"/>
      <c r="H532" s="110"/>
      <c r="I532" s="69"/>
      <c r="J532" s="184">
        <v>73</v>
      </c>
      <c r="K532" s="104">
        <v>72.711</v>
      </c>
      <c r="L532" s="184">
        <v>73</v>
      </c>
    </row>
    <row r="533" spans="1:12" ht="12.75">
      <c r="A533" s="512">
        <v>260</v>
      </c>
      <c r="B533" s="472">
        <v>2131</v>
      </c>
      <c r="C533" s="472">
        <v>1032</v>
      </c>
      <c r="D533" s="276"/>
      <c r="E533" s="276"/>
      <c r="F533" s="331" t="s">
        <v>584</v>
      </c>
      <c r="G533" s="193">
        <v>27</v>
      </c>
      <c r="H533" s="104">
        <v>23.811</v>
      </c>
      <c r="I533" s="193">
        <v>27</v>
      </c>
      <c r="J533" s="192"/>
      <c r="K533" s="98"/>
      <c r="L533" s="192"/>
    </row>
    <row r="534" spans="1:12" ht="12.75">
      <c r="A534" s="512">
        <v>260</v>
      </c>
      <c r="B534" s="472">
        <v>2324</v>
      </c>
      <c r="C534" s="472">
        <v>3699</v>
      </c>
      <c r="D534" s="276"/>
      <c r="E534" s="276"/>
      <c r="F534" s="331" t="s">
        <v>687</v>
      </c>
      <c r="G534" s="193">
        <v>60</v>
      </c>
      <c r="H534" s="107">
        <v>0</v>
      </c>
      <c r="I534" s="193">
        <v>0</v>
      </c>
      <c r="J534" s="192"/>
      <c r="K534" s="98"/>
      <c r="L534" s="192"/>
    </row>
    <row r="535" spans="1:12" ht="12.75">
      <c r="A535" s="73">
        <v>260</v>
      </c>
      <c r="B535" s="400"/>
      <c r="C535" s="400"/>
      <c r="D535" s="99"/>
      <c r="E535" s="99"/>
      <c r="F535" s="42" t="s">
        <v>313</v>
      </c>
      <c r="G535" s="112">
        <f>SUM(G533:G534)</f>
        <v>87</v>
      </c>
      <c r="H535" s="108">
        <f>SUM(H533:H534)</f>
        <v>23.811</v>
      </c>
      <c r="I535" s="112">
        <f>SUM(I533:I534)</f>
        <v>27</v>
      </c>
      <c r="J535" s="185">
        <f>SUM(J531:J534)</f>
        <v>113</v>
      </c>
      <c r="K535" s="106">
        <f>SUM(K531:K534)</f>
        <v>112.149</v>
      </c>
      <c r="L535" s="105">
        <f>SUM(L531:L534)</f>
        <v>113</v>
      </c>
    </row>
    <row r="536" spans="1:12" ht="2.25" customHeight="1">
      <c r="A536" s="73"/>
      <c r="B536" s="400"/>
      <c r="C536" s="400"/>
      <c r="D536" s="99"/>
      <c r="E536" s="99"/>
      <c r="F536" s="42"/>
      <c r="G536" s="67"/>
      <c r="H536" s="107"/>
      <c r="I536" s="229"/>
      <c r="J536" s="185"/>
      <c r="K536" s="106"/>
      <c r="L536" s="185"/>
    </row>
    <row r="537" spans="1:12" ht="13.5" customHeight="1">
      <c r="A537" s="73">
        <v>262</v>
      </c>
      <c r="B537" s="400">
        <v>5169</v>
      </c>
      <c r="C537" s="400">
        <v>3745</v>
      </c>
      <c r="D537" s="99"/>
      <c r="E537" s="99"/>
      <c r="F537" s="84" t="s">
        <v>267</v>
      </c>
      <c r="G537" s="109"/>
      <c r="H537" s="110"/>
      <c r="I537" s="69"/>
      <c r="J537" s="185">
        <v>100</v>
      </c>
      <c r="K537" s="106">
        <v>96.414</v>
      </c>
      <c r="L537" s="185">
        <v>100</v>
      </c>
    </row>
    <row r="538" spans="1:12" ht="1.5" customHeight="1">
      <c r="A538" s="73"/>
      <c r="B538" s="400"/>
      <c r="C538" s="400"/>
      <c r="D538" s="99"/>
      <c r="E538" s="99"/>
      <c r="F538" s="84"/>
      <c r="G538" s="109"/>
      <c r="H538" s="110"/>
      <c r="I538" s="69"/>
      <c r="J538" s="185"/>
      <c r="K538" s="106"/>
      <c r="L538" s="185"/>
    </row>
    <row r="539" spans="1:12" ht="13.5" customHeight="1">
      <c r="A539" s="16">
        <v>263</v>
      </c>
      <c r="B539" s="400">
        <v>5166</v>
      </c>
      <c r="C539" s="400">
        <v>3639</v>
      </c>
      <c r="D539" s="99"/>
      <c r="E539" s="99"/>
      <c r="F539" s="126" t="s">
        <v>556</v>
      </c>
      <c r="G539" s="196"/>
      <c r="H539" s="118"/>
      <c r="I539" s="196"/>
      <c r="J539" s="184">
        <v>50</v>
      </c>
      <c r="K539" s="127">
        <v>11.347</v>
      </c>
      <c r="L539" s="184">
        <v>50</v>
      </c>
    </row>
    <row r="540" spans="1:12" ht="13.5" customHeight="1">
      <c r="A540" s="16">
        <v>263</v>
      </c>
      <c r="B540" s="400">
        <v>5169</v>
      </c>
      <c r="C540" s="400">
        <v>3639</v>
      </c>
      <c r="D540" s="99"/>
      <c r="E540" s="99"/>
      <c r="F540" s="86" t="s">
        <v>739</v>
      </c>
      <c r="G540" s="196"/>
      <c r="H540" s="338"/>
      <c r="I540" s="196"/>
      <c r="J540" s="184">
        <v>400</v>
      </c>
      <c r="K540" s="104">
        <v>101.372</v>
      </c>
      <c r="L540" s="184">
        <v>100</v>
      </c>
    </row>
    <row r="541" spans="1:12" ht="12.75">
      <c r="A541" s="16">
        <v>263</v>
      </c>
      <c r="B541" s="400">
        <v>5362</v>
      </c>
      <c r="C541" s="400">
        <v>3639</v>
      </c>
      <c r="D541" s="99"/>
      <c r="E541" s="99"/>
      <c r="F541" s="86" t="s">
        <v>343</v>
      </c>
      <c r="G541" s="196"/>
      <c r="H541" s="338"/>
      <c r="I541" s="196"/>
      <c r="J541" s="184">
        <v>210</v>
      </c>
      <c r="K541" s="104">
        <v>214.024</v>
      </c>
      <c r="L541" s="184">
        <v>83</v>
      </c>
    </row>
    <row r="542" spans="1:12" ht="12.75">
      <c r="A542" s="58">
        <v>263</v>
      </c>
      <c r="B542" s="400"/>
      <c r="C542" s="400"/>
      <c r="D542" s="99"/>
      <c r="E542" s="99"/>
      <c r="F542" s="84" t="s">
        <v>314</v>
      </c>
      <c r="G542" s="196"/>
      <c r="H542" s="338"/>
      <c r="I542" s="196"/>
      <c r="J542" s="185">
        <f>SUM(J539:J541)</f>
        <v>660</v>
      </c>
      <c r="K542" s="106">
        <f>SUM(K539:K541)</f>
        <v>326.743</v>
      </c>
      <c r="L542" s="185">
        <f>SUM(L539:L541)</f>
        <v>233</v>
      </c>
    </row>
    <row r="543" spans="1:12" ht="2.25" customHeight="1">
      <c r="A543" s="58"/>
      <c r="B543" s="400"/>
      <c r="C543" s="400"/>
      <c r="D543" s="99"/>
      <c r="E543" s="99"/>
      <c r="F543" s="513"/>
      <c r="G543" s="196"/>
      <c r="H543" s="338"/>
      <c r="I543" s="196"/>
      <c r="J543" s="186"/>
      <c r="K543" s="121"/>
      <c r="L543" s="186"/>
    </row>
    <row r="544" spans="1:12" ht="12.75" customHeight="1">
      <c r="A544" s="16">
        <v>264</v>
      </c>
      <c r="B544" s="400">
        <v>2132</v>
      </c>
      <c r="C544" s="400">
        <v>3639</v>
      </c>
      <c r="D544" s="99"/>
      <c r="E544" s="99"/>
      <c r="F544" s="428" t="s">
        <v>441</v>
      </c>
      <c r="G544" s="184">
        <v>89</v>
      </c>
      <c r="H544" s="104">
        <v>72.908</v>
      </c>
      <c r="I544" s="184">
        <v>95</v>
      </c>
      <c r="J544" s="646"/>
      <c r="K544" s="245"/>
      <c r="L544" s="598"/>
    </row>
    <row r="545" spans="1:12" ht="12.75" customHeight="1">
      <c r="A545" s="16">
        <v>264</v>
      </c>
      <c r="B545" s="400">
        <v>2324</v>
      </c>
      <c r="C545" s="400">
        <v>3639</v>
      </c>
      <c r="D545" s="99"/>
      <c r="E545" s="99"/>
      <c r="F545" s="428" t="s">
        <v>728</v>
      </c>
      <c r="G545" s="184">
        <v>0</v>
      </c>
      <c r="H545" s="104">
        <v>0</v>
      </c>
      <c r="I545" s="184">
        <v>0</v>
      </c>
      <c r="J545" s="605"/>
      <c r="K545" s="302"/>
      <c r="L545" s="599"/>
    </row>
    <row r="546" spans="1:12" ht="12.75" customHeight="1">
      <c r="A546" s="16">
        <v>264</v>
      </c>
      <c r="B546" s="400">
        <v>5137</v>
      </c>
      <c r="C546" s="400">
        <v>3639</v>
      </c>
      <c r="D546" s="99"/>
      <c r="E546" s="99"/>
      <c r="F546" s="36" t="s">
        <v>813</v>
      </c>
      <c r="G546" s="196"/>
      <c r="H546" s="118"/>
      <c r="I546" s="196"/>
      <c r="J546" s="193">
        <v>10</v>
      </c>
      <c r="K546" s="104">
        <v>0</v>
      </c>
      <c r="L546" s="193">
        <v>10</v>
      </c>
    </row>
    <row r="547" spans="1:12" ht="12.75" customHeight="1">
      <c r="A547" s="16">
        <v>264</v>
      </c>
      <c r="B547" s="400">
        <v>5151</v>
      </c>
      <c r="C547" s="400">
        <v>3639</v>
      </c>
      <c r="D547" s="99"/>
      <c r="E547" s="99"/>
      <c r="F547" s="86" t="s">
        <v>840</v>
      </c>
      <c r="G547" s="196"/>
      <c r="H547" s="118"/>
      <c r="I547" s="196"/>
      <c r="J547" s="193">
        <v>350</v>
      </c>
      <c r="K547" s="104">
        <v>319.48</v>
      </c>
      <c r="L547" s="193">
        <v>350</v>
      </c>
    </row>
    <row r="548" spans="1:12" ht="12.75" customHeight="1">
      <c r="A548" s="16">
        <v>264</v>
      </c>
      <c r="B548" s="400">
        <v>5154</v>
      </c>
      <c r="C548" s="400">
        <v>3639</v>
      </c>
      <c r="D548" s="99"/>
      <c r="E548" s="99"/>
      <c r="F548" s="36" t="s">
        <v>814</v>
      </c>
      <c r="G548" s="196"/>
      <c r="H548" s="118"/>
      <c r="I548" s="196"/>
      <c r="J548" s="193">
        <v>200</v>
      </c>
      <c r="K548" s="104">
        <v>115.582</v>
      </c>
      <c r="L548" s="193">
        <v>136</v>
      </c>
    </row>
    <row r="549" spans="1:12" ht="12.75" customHeight="1">
      <c r="A549" s="16">
        <v>264</v>
      </c>
      <c r="B549" s="400">
        <v>5163</v>
      </c>
      <c r="C549" s="400">
        <v>3639</v>
      </c>
      <c r="D549" s="99"/>
      <c r="E549" s="99"/>
      <c r="F549" s="36" t="s">
        <v>841</v>
      </c>
      <c r="G549" s="196"/>
      <c r="H549" s="118"/>
      <c r="I549" s="196"/>
      <c r="J549" s="193">
        <v>120</v>
      </c>
      <c r="K549" s="104">
        <v>151</v>
      </c>
      <c r="L549" s="193">
        <v>151</v>
      </c>
    </row>
    <row r="550" spans="1:12" ht="12.75">
      <c r="A550" s="16">
        <v>264</v>
      </c>
      <c r="B550" s="400">
        <v>5169</v>
      </c>
      <c r="C550" s="400">
        <v>3639</v>
      </c>
      <c r="D550" s="99"/>
      <c r="E550" s="99"/>
      <c r="F550" s="36" t="s">
        <v>809</v>
      </c>
      <c r="G550" s="196"/>
      <c r="H550" s="118"/>
      <c r="I550" s="196"/>
      <c r="J550" s="193">
        <v>900</v>
      </c>
      <c r="K550" s="104">
        <v>634.427</v>
      </c>
      <c r="L550" s="193">
        <v>495</v>
      </c>
    </row>
    <row r="551" spans="1:12" ht="12.75">
      <c r="A551" s="58">
        <v>264</v>
      </c>
      <c r="B551" s="400"/>
      <c r="C551" s="400"/>
      <c r="D551" s="99"/>
      <c r="E551" s="99"/>
      <c r="F551" s="42" t="s">
        <v>818</v>
      </c>
      <c r="G551" s="185">
        <f>SUM(G544:G550)</f>
        <v>89</v>
      </c>
      <c r="H551" s="106">
        <f>SUM(H544:H550)</f>
        <v>72.908</v>
      </c>
      <c r="I551" s="105">
        <f>SUM(I544:I550)</f>
        <v>95</v>
      </c>
      <c r="J551" s="194">
        <f>SUM(J546:J550)</f>
        <v>1580</v>
      </c>
      <c r="K551" s="106">
        <f>SUM(K546:K550)</f>
        <v>1220.489</v>
      </c>
      <c r="L551" s="105">
        <f>SUM(L546:L550)</f>
        <v>1142</v>
      </c>
    </row>
    <row r="552" spans="1:12" ht="1.5" customHeight="1">
      <c r="A552" s="58"/>
      <c r="B552" s="400"/>
      <c r="C552" s="400"/>
      <c r="D552" s="99"/>
      <c r="E552" s="99"/>
      <c r="F552" s="84"/>
      <c r="G552" s="185"/>
      <c r="H552" s="106"/>
      <c r="I552" s="185"/>
      <c r="J552" s="350"/>
      <c r="K552" s="106"/>
      <c r="L552" s="194"/>
    </row>
    <row r="553" spans="1:12" ht="12.75">
      <c r="A553" s="58">
        <v>265</v>
      </c>
      <c r="B553" s="400">
        <v>5139</v>
      </c>
      <c r="C553" s="400">
        <v>3632</v>
      </c>
      <c r="D553" s="99"/>
      <c r="E553" s="99"/>
      <c r="F553" s="84" t="s">
        <v>971</v>
      </c>
      <c r="G553" s="196"/>
      <c r="H553" s="118"/>
      <c r="I553" s="196"/>
      <c r="J553" s="194">
        <v>20</v>
      </c>
      <c r="K553" s="106">
        <v>6.95</v>
      </c>
      <c r="L553" s="194">
        <v>20</v>
      </c>
    </row>
    <row r="554" spans="1:12" ht="12.75">
      <c r="A554" s="58">
        <v>265</v>
      </c>
      <c r="B554" s="400">
        <v>5169</v>
      </c>
      <c r="C554" s="400">
        <v>3632</v>
      </c>
      <c r="D554" s="99"/>
      <c r="E554" s="99"/>
      <c r="F554" s="42" t="s">
        <v>725</v>
      </c>
      <c r="G554" s="196"/>
      <c r="H554" s="118"/>
      <c r="I554" s="196"/>
      <c r="J554" s="194">
        <v>1620</v>
      </c>
      <c r="K554" s="106">
        <v>1359.792</v>
      </c>
      <c r="L554" s="194">
        <v>1696</v>
      </c>
    </row>
    <row r="555" spans="1:12" ht="2.25" customHeight="1">
      <c r="A555" s="58"/>
      <c r="B555" s="400"/>
      <c r="C555" s="400"/>
      <c r="D555" s="99"/>
      <c r="E555" s="99"/>
      <c r="F555" s="42"/>
      <c r="G555" s="196"/>
      <c r="H555" s="118"/>
      <c r="I555" s="196"/>
      <c r="J555" s="194"/>
      <c r="K555" s="106"/>
      <c r="L555" s="194"/>
    </row>
    <row r="556" spans="1:12" ht="12.75">
      <c r="A556" s="58">
        <v>266</v>
      </c>
      <c r="B556" s="400">
        <v>5169</v>
      </c>
      <c r="C556" s="400">
        <v>3632</v>
      </c>
      <c r="D556" s="99"/>
      <c r="E556" s="99"/>
      <c r="F556" s="42" t="s">
        <v>726</v>
      </c>
      <c r="G556" s="196"/>
      <c r="H556" s="118"/>
      <c r="I556" s="196"/>
      <c r="J556" s="194">
        <v>5</v>
      </c>
      <c r="K556" s="106">
        <v>0</v>
      </c>
      <c r="L556" s="194">
        <v>5</v>
      </c>
    </row>
    <row r="557" spans="1:12" ht="12.75">
      <c r="A557" s="58">
        <v>266</v>
      </c>
      <c r="B557" s="400">
        <v>2310</v>
      </c>
      <c r="C557" s="400">
        <v>3632</v>
      </c>
      <c r="D557" s="99"/>
      <c r="E557" s="99"/>
      <c r="F557" s="42" t="s">
        <v>837</v>
      </c>
      <c r="G557" s="186">
        <v>5</v>
      </c>
      <c r="H557" s="121">
        <v>0</v>
      </c>
      <c r="I557" s="185">
        <v>5</v>
      </c>
      <c r="J557" s="197"/>
      <c r="K557" s="118"/>
      <c r="L557" s="197"/>
    </row>
    <row r="558" spans="1:12" ht="2.25" customHeight="1">
      <c r="A558" s="58"/>
      <c r="B558" s="400"/>
      <c r="C558" s="400"/>
      <c r="D558" s="99"/>
      <c r="E558" s="99"/>
      <c r="F558" s="42"/>
      <c r="G558" s="185"/>
      <c r="H558" s="106"/>
      <c r="I558" s="332"/>
      <c r="J558" s="194"/>
      <c r="K558" s="106"/>
      <c r="L558" s="194"/>
    </row>
    <row r="559" spans="1:12" ht="12.75">
      <c r="A559" s="58">
        <v>267</v>
      </c>
      <c r="B559" s="400">
        <v>5169</v>
      </c>
      <c r="C559" s="400">
        <v>3639</v>
      </c>
      <c r="D559" s="99"/>
      <c r="E559" s="99"/>
      <c r="F559" s="42" t="s">
        <v>319</v>
      </c>
      <c r="G559" s="196"/>
      <c r="H559" s="118"/>
      <c r="I559" s="196"/>
      <c r="J559" s="194">
        <v>40</v>
      </c>
      <c r="K559" s="106">
        <v>7.5</v>
      </c>
      <c r="L559" s="194">
        <v>40</v>
      </c>
    </row>
    <row r="560" spans="1:12" ht="12.75">
      <c r="A560" s="58">
        <v>268</v>
      </c>
      <c r="B560" s="400">
        <v>2322</v>
      </c>
      <c r="C560" s="400">
        <v>3639</v>
      </c>
      <c r="D560" s="99"/>
      <c r="E560" s="99"/>
      <c r="F560" s="42" t="s">
        <v>1038</v>
      </c>
      <c r="G560" s="185">
        <v>124</v>
      </c>
      <c r="H560" s="106">
        <v>137.864</v>
      </c>
      <c r="I560" s="185">
        <v>0</v>
      </c>
      <c r="J560" s="197"/>
      <c r="K560" s="118"/>
      <c r="L560" s="197"/>
    </row>
    <row r="561" spans="1:12" ht="12.75">
      <c r="A561" s="58">
        <v>269</v>
      </c>
      <c r="B561" s="400">
        <v>2131</v>
      </c>
      <c r="C561" s="400">
        <v>1032</v>
      </c>
      <c r="D561" s="99"/>
      <c r="E561" s="99"/>
      <c r="F561" s="42" t="s">
        <v>1064</v>
      </c>
      <c r="G561" s="185">
        <v>2803</v>
      </c>
      <c r="H561" s="106">
        <v>1500</v>
      </c>
      <c r="I561" s="185">
        <v>2803</v>
      </c>
      <c r="J561" s="358"/>
      <c r="K561" s="118"/>
      <c r="L561" s="197"/>
    </row>
    <row r="562" spans="1:12" ht="12.75">
      <c r="A562" s="58">
        <v>270</v>
      </c>
      <c r="B562" s="400">
        <v>2132</v>
      </c>
      <c r="C562" s="400">
        <v>3613</v>
      </c>
      <c r="D562" s="99"/>
      <c r="E562" s="99"/>
      <c r="F562" s="85" t="s">
        <v>919</v>
      </c>
      <c r="G562" s="185">
        <v>85</v>
      </c>
      <c r="H562" s="106">
        <v>85</v>
      </c>
      <c r="I562" s="185">
        <v>85</v>
      </c>
      <c r="J562" s="197"/>
      <c r="K562" s="118"/>
      <c r="L562" s="197"/>
    </row>
    <row r="563" spans="1:12" ht="12.75">
      <c r="A563" s="58">
        <v>271</v>
      </c>
      <c r="B563" s="400">
        <v>2132</v>
      </c>
      <c r="C563" s="400">
        <v>3639</v>
      </c>
      <c r="D563" s="99"/>
      <c r="E563" s="99"/>
      <c r="F563" s="84" t="s">
        <v>688</v>
      </c>
      <c r="G563" s="185">
        <v>25</v>
      </c>
      <c r="H563" s="106">
        <v>25.688</v>
      </c>
      <c r="I563" s="185">
        <v>0</v>
      </c>
      <c r="J563" s="197"/>
      <c r="K563" s="118"/>
      <c r="L563" s="197"/>
    </row>
    <row r="564" spans="1:12" ht="12.75">
      <c r="A564" s="58">
        <v>272</v>
      </c>
      <c r="B564" s="400">
        <v>2132</v>
      </c>
      <c r="C564" s="400">
        <v>2219</v>
      </c>
      <c r="D564" s="99"/>
      <c r="E564" s="99"/>
      <c r="F564" s="42" t="s">
        <v>689</v>
      </c>
      <c r="G564" s="185">
        <v>6603</v>
      </c>
      <c r="H564" s="106">
        <v>4924.986</v>
      </c>
      <c r="I564" s="185">
        <v>6630</v>
      </c>
      <c r="J564" s="358"/>
      <c r="K564" s="118"/>
      <c r="L564" s="197"/>
    </row>
    <row r="565" spans="1:12" ht="12.75">
      <c r="A565" s="58">
        <v>272</v>
      </c>
      <c r="B565" s="400">
        <v>2132</v>
      </c>
      <c r="C565" s="400">
        <v>2219</v>
      </c>
      <c r="D565" s="99"/>
      <c r="E565" s="99"/>
      <c r="F565" s="42" t="s">
        <v>690</v>
      </c>
      <c r="G565" s="185">
        <v>36</v>
      </c>
      <c r="H565" s="106">
        <v>31.12</v>
      </c>
      <c r="I565" s="185">
        <v>36</v>
      </c>
      <c r="J565" s="358"/>
      <c r="K565" s="118"/>
      <c r="L565" s="197"/>
    </row>
    <row r="566" spans="1:12" ht="12.75">
      <c r="A566" s="58">
        <v>273</v>
      </c>
      <c r="B566" s="400">
        <v>2132</v>
      </c>
      <c r="C566" s="400">
        <v>3639</v>
      </c>
      <c r="D566" s="99"/>
      <c r="E566" s="99"/>
      <c r="F566" s="84" t="s">
        <v>1022</v>
      </c>
      <c r="G566" s="185">
        <v>1264</v>
      </c>
      <c r="H566" s="106">
        <v>947.832</v>
      </c>
      <c r="I566" s="185">
        <v>1264</v>
      </c>
      <c r="J566" s="358"/>
      <c r="K566" s="118"/>
      <c r="L566" s="197"/>
    </row>
    <row r="567" spans="1:12" ht="12.75">
      <c r="A567" s="58">
        <v>274</v>
      </c>
      <c r="B567" s="400">
        <v>2111</v>
      </c>
      <c r="C567" s="400">
        <v>3632</v>
      </c>
      <c r="D567" s="99"/>
      <c r="E567" s="99"/>
      <c r="F567" s="42" t="s">
        <v>893</v>
      </c>
      <c r="G567" s="185">
        <v>250</v>
      </c>
      <c r="H567" s="106">
        <v>262.33</v>
      </c>
      <c r="I567" s="185">
        <v>270</v>
      </c>
      <c r="J567" s="458"/>
      <c r="K567" s="118"/>
      <c r="L567" s="197"/>
    </row>
    <row r="568" spans="1:12" ht="12.75">
      <c r="A568" s="58">
        <v>274</v>
      </c>
      <c r="B568" s="400">
        <v>2139</v>
      </c>
      <c r="C568" s="400">
        <v>3632</v>
      </c>
      <c r="D568" s="99"/>
      <c r="E568" s="99"/>
      <c r="F568" s="42" t="s">
        <v>894</v>
      </c>
      <c r="G568" s="185">
        <v>180</v>
      </c>
      <c r="H568" s="106">
        <v>202.3</v>
      </c>
      <c r="I568" s="185">
        <v>210</v>
      </c>
      <c r="J568" s="458"/>
      <c r="K568" s="118"/>
      <c r="L568" s="197"/>
    </row>
    <row r="569" spans="1:12" ht="12.75">
      <c r="A569" s="58">
        <v>275</v>
      </c>
      <c r="B569" s="400">
        <v>2131</v>
      </c>
      <c r="C569" s="400">
        <v>3639</v>
      </c>
      <c r="D569" s="99"/>
      <c r="E569" s="99"/>
      <c r="F569" s="42" t="s">
        <v>499</v>
      </c>
      <c r="G569" s="185">
        <v>145</v>
      </c>
      <c r="H569" s="106">
        <v>130.642</v>
      </c>
      <c r="I569" s="185">
        <v>145</v>
      </c>
      <c r="J569" s="358"/>
      <c r="K569" s="118"/>
      <c r="L569" s="197"/>
    </row>
    <row r="570" spans="1:12" ht="1.5" customHeight="1">
      <c r="A570" s="58"/>
      <c r="B570" s="400"/>
      <c r="C570" s="400"/>
      <c r="D570" s="99"/>
      <c r="E570" s="99"/>
      <c r="F570" s="42"/>
      <c r="G570" s="185"/>
      <c r="H570" s="106"/>
      <c r="I570" s="185"/>
      <c r="J570" s="197"/>
      <c r="K570" s="118"/>
      <c r="L570" s="197"/>
    </row>
    <row r="571" spans="1:12" ht="12.75">
      <c r="A571" s="16">
        <v>276</v>
      </c>
      <c r="B571" s="400">
        <v>2132</v>
      </c>
      <c r="C571" s="400">
        <v>3613</v>
      </c>
      <c r="D571" s="99"/>
      <c r="E571" s="99"/>
      <c r="F571" s="86" t="s">
        <v>731</v>
      </c>
      <c r="G571" s="416">
        <v>9230</v>
      </c>
      <c r="H571" s="104">
        <v>7698.718</v>
      </c>
      <c r="I571" s="184">
        <v>9210</v>
      </c>
      <c r="J571" s="412"/>
      <c r="K571" s="118"/>
      <c r="L571" s="197"/>
    </row>
    <row r="572" spans="1:12" ht="12.75">
      <c r="A572" s="16">
        <v>276</v>
      </c>
      <c r="B572" s="400">
        <v>2133</v>
      </c>
      <c r="C572" s="400">
        <v>3313</v>
      </c>
      <c r="D572" s="99"/>
      <c r="E572" s="99"/>
      <c r="F572" s="86" t="s">
        <v>694</v>
      </c>
      <c r="G572" s="184">
        <v>36</v>
      </c>
      <c r="H572" s="104">
        <v>36.3</v>
      </c>
      <c r="I572" s="184">
        <v>36</v>
      </c>
      <c r="J572" s="408"/>
      <c r="K572" s="118"/>
      <c r="L572" s="197"/>
    </row>
    <row r="573" spans="1:12" ht="12.75">
      <c r="A573" s="16">
        <v>276</v>
      </c>
      <c r="B573" s="400">
        <v>2324</v>
      </c>
      <c r="C573" s="400">
        <v>3639</v>
      </c>
      <c r="D573" s="99"/>
      <c r="E573" s="99"/>
      <c r="F573" s="86" t="s">
        <v>1046</v>
      </c>
      <c r="G573" s="184">
        <v>0</v>
      </c>
      <c r="H573" s="104">
        <v>0.288</v>
      </c>
      <c r="I573" s="184">
        <v>0</v>
      </c>
      <c r="J573" s="358"/>
      <c r="K573" s="118"/>
      <c r="L573" s="197"/>
    </row>
    <row r="574" spans="1:12" ht="12.75">
      <c r="A574" s="16">
        <v>276</v>
      </c>
      <c r="B574" s="400">
        <v>5151</v>
      </c>
      <c r="C574" s="400">
        <v>3639</v>
      </c>
      <c r="D574" s="99"/>
      <c r="E574" s="99"/>
      <c r="F574" s="86" t="s">
        <v>461</v>
      </c>
      <c r="G574" s="196"/>
      <c r="H574" s="118"/>
      <c r="I574" s="196"/>
      <c r="J574" s="189">
        <v>5</v>
      </c>
      <c r="K574" s="441">
        <v>0.794</v>
      </c>
      <c r="L574" s="189">
        <v>5</v>
      </c>
    </row>
    <row r="575" spans="1:12" ht="12.75">
      <c r="A575" s="16">
        <v>276</v>
      </c>
      <c r="B575" s="400">
        <v>5153</v>
      </c>
      <c r="C575" s="400">
        <v>3639</v>
      </c>
      <c r="D575" s="99"/>
      <c r="E575" s="99"/>
      <c r="F575" s="86" t="s">
        <v>462</v>
      </c>
      <c r="G575" s="196"/>
      <c r="H575" s="118"/>
      <c r="I575" s="196"/>
      <c r="J575" s="189">
        <v>22</v>
      </c>
      <c r="K575" s="441">
        <v>1.256</v>
      </c>
      <c r="L575" s="189">
        <v>22</v>
      </c>
    </row>
    <row r="576" spans="1:12" ht="12.75">
      <c r="A576" s="16">
        <v>276</v>
      </c>
      <c r="B576" s="400">
        <v>5154</v>
      </c>
      <c r="C576" s="400">
        <v>3639</v>
      </c>
      <c r="D576" s="99"/>
      <c r="E576" s="99"/>
      <c r="F576" s="86" t="s">
        <v>670</v>
      </c>
      <c r="G576" s="196"/>
      <c r="H576" s="118"/>
      <c r="I576" s="196"/>
      <c r="J576" s="193">
        <v>35</v>
      </c>
      <c r="K576" s="104">
        <v>31.192</v>
      </c>
      <c r="L576" s="189">
        <v>35</v>
      </c>
    </row>
    <row r="577" spans="1:12" ht="12.75">
      <c r="A577" s="16">
        <v>276</v>
      </c>
      <c r="B577" s="400">
        <v>5169</v>
      </c>
      <c r="C577" s="400">
        <v>3639</v>
      </c>
      <c r="D577" s="99"/>
      <c r="E577" s="99"/>
      <c r="F577" s="86" t="s">
        <v>524</v>
      </c>
      <c r="G577" s="196"/>
      <c r="H577" s="118"/>
      <c r="I577" s="196"/>
      <c r="J577" s="193">
        <v>10</v>
      </c>
      <c r="K577" s="104">
        <v>5.016</v>
      </c>
      <c r="L577" s="189">
        <v>10</v>
      </c>
    </row>
    <row r="578" spans="1:12" ht="12.75" customHeight="1">
      <c r="A578" s="16">
        <v>276</v>
      </c>
      <c r="B578" s="400">
        <v>5152</v>
      </c>
      <c r="C578" s="400">
        <v>3613</v>
      </c>
      <c r="D578" s="99"/>
      <c r="E578" s="99"/>
      <c r="F578" s="86" t="s">
        <v>695</v>
      </c>
      <c r="G578" s="192"/>
      <c r="H578" s="118"/>
      <c r="I578" s="192"/>
      <c r="J578" s="193">
        <v>95</v>
      </c>
      <c r="K578" s="104">
        <v>92.309</v>
      </c>
      <c r="L578" s="189">
        <v>95</v>
      </c>
    </row>
    <row r="579" spans="1:12" ht="12.75" customHeight="1">
      <c r="A579" s="58">
        <v>276</v>
      </c>
      <c r="B579" s="400"/>
      <c r="C579" s="400"/>
      <c r="D579" s="99"/>
      <c r="E579" s="99"/>
      <c r="F579" s="84" t="s">
        <v>746</v>
      </c>
      <c r="G579" s="185">
        <f>SUM(G571:G578)</f>
        <v>9266</v>
      </c>
      <c r="H579" s="106">
        <f>SUM(H571:H578)</f>
        <v>7735.306</v>
      </c>
      <c r="I579" s="105">
        <f>SUM(I571:I578)</f>
        <v>9246</v>
      </c>
      <c r="J579" s="194">
        <f>SUM(J574:J578)</f>
        <v>167</v>
      </c>
      <c r="K579" s="106">
        <f>SUM(K574:K578)</f>
        <v>130.567</v>
      </c>
      <c r="L579" s="105">
        <f>SUM(L574:L578)</f>
        <v>167</v>
      </c>
    </row>
    <row r="580" spans="1:12" ht="2.25" customHeight="1">
      <c r="A580" s="58"/>
      <c r="B580" s="400"/>
      <c r="C580" s="400"/>
      <c r="D580" s="99"/>
      <c r="E580" s="99"/>
      <c r="F580" s="84"/>
      <c r="G580" s="184"/>
      <c r="H580" s="106"/>
      <c r="I580" s="184"/>
      <c r="J580" s="194"/>
      <c r="K580" s="106"/>
      <c r="L580" s="188"/>
    </row>
    <row r="581" spans="1:12" ht="12.75">
      <c r="A581" s="58">
        <v>277</v>
      </c>
      <c r="B581" s="400">
        <v>5164</v>
      </c>
      <c r="C581" s="400">
        <v>2212</v>
      </c>
      <c r="D581" s="99"/>
      <c r="E581" s="99"/>
      <c r="F581" s="84" t="s">
        <v>859</v>
      </c>
      <c r="G581" s="196"/>
      <c r="H581" s="118"/>
      <c r="I581" s="196"/>
      <c r="J581" s="194">
        <v>97</v>
      </c>
      <c r="K581" s="106">
        <v>80.77</v>
      </c>
      <c r="L581" s="188">
        <v>194</v>
      </c>
    </row>
    <row r="582" spans="1:12" ht="12.75">
      <c r="A582" s="58">
        <v>278</v>
      </c>
      <c r="B582" s="400">
        <v>2131</v>
      </c>
      <c r="C582" s="400">
        <v>3639</v>
      </c>
      <c r="D582" s="99"/>
      <c r="E582" s="99"/>
      <c r="F582" s="42" t="s">
        <v>869</v>
      </c>
      <c r="G582" s="185">
        <v>798</v>
      </c>
      <c r="H582" s="106">
        <v>745.531</v>
      </c>
      <c r="I582" s="185">
        <v>798</v>
      </c>
      <c r="J582" s="197"/>
      <c r="K582" s="118"/>
      <c r="L582" s="197"/>
    </row>
    <row r="583" spans="1:12" ht="12.75">
      <c r="A583" s="58">
        <v>279</v>
      </c>
      <c r="B583" s="400">
        <v>5164</v>
      </c>
      <c r="C583" s="400">
        <v>3419</v>
      </c>
      <c r="D583" s="99"/>
      <c r="E583" s="99"/>
      <c r="F583" s="42" t="s">
        <v>671</v>
      </c>
      <c r="G583" s="192"/>
      <c r="H583" s="118"/>
      <c r="I583" s="192"/>
      <c r="J583" s="194">
        <v>138</v>
      </c>
      <c r="K583" s="106">
        <v>138</v>
      </c>
      <c r="L583" s="194">
        <v>138</v>
      </c>
    </row>
    <row r="584" spans="1:12" ht="12.75">
      <c r="A584" s="58">
        <v>279</v>
      </c>
      <c r="B584" s="400">
        <v>5222</v>
      </c>
      <c r="C584" s="400">
        <v>3412</v>
      </c>
      <c r="D584" s="99"/>
      <c r="E584" s="99"/>
      <c r="F584" s="85" t="s">
        <v>596</v>
      </c>
      <c r="G584" s="196"/>
      <c r="H584" s="118"/>
      <c r="I584" s="196"/>
      <c r="J584" s="194">
        <v>120</v>
      </c>
      <c r="K584" s="106">
        <v>120</v>
      </c>
      <c r="L584" s="194">
        <v>120</v>
      </c>
    </row>
    <row r="585" spans="1:12" ht="12.75">
      <c r="A585" s="58">
        <v>279</v>
      </c>
      <c r="B585" s="400">
        <v>5222</v>
      </c>
      <c r="C585" s="400">
        <v>3419</v>
      </c>
      <c r="D585" s="99"/>
      <c r="E585" s="99"/>
      <c r="F585" s="85" t="s">
        <v>599</v>
      </c>
      <c r="G585" s="196"/>
      <c r="H585" s="118"/>
      <c r="I585" s="196"/>
      <c r="J585" s="194">
        <v>411</v>
      </c>
      <c r="K585" s="106">
        <v>200</v>
      </c>
      <c r="L585" s="194">
        <v>0</v>
      </c>
    </row>
    <row r="586" spans="1:12" ht="12.75">
      <c r="A586" s="58">
        <v>280</v>
      </c>
      <c r="B586" s="400">
        <v>5179</v>
      </c>
      <c r="C586" s="400">
        <v>3639</v>
      </c>
      <c r="D586" s="99"/>
      <c r="E586" s="99"/>
      <c r="F586" s="42" t="s">
        <v>672</v>
      </c>
      <c r="G586" s="196"/>
      <c r="H586" s="118"/>
      <c r="I586" s="196"/>
      <c r="J586" s="194">
        <v>50</v>
      </c>
      <c r="K586" s="106">
        <v>0</v>
      </c>
      <c r="L586" s="194">
        <v>10</v>
      </c>
    </row>
    <row r="587" spans="1:12" ht="12.75" customHeight="1">
      <c r="A587" s="58">
        <v>280</v>
      </c>
      <c r="B587" s="400">
        <v>2119</v>
      </c>
      <c r="C587" s="400">
        <v>3639</v>
      </c>
      <c r="D587" s="99"/>
      <c r="E587" s="99"/>
      <c r="F587" s="42" t="s">
        <v>679</v>
      </c>
      <c r="G587" s="185">
        <v>500</v>
      </c>
      <c r="H587" s="106">
        <v>668.359</v>
      </c>
      <c r="I587" s="185">
        <v>600</v>
      </c>
      <c r="J587" s="197"/>
      <c r="K587" s="118"/>
      <c r="L587" s="197"/>
    </row>
    <row r="588" spans="1:12" ht="12.75">
      <c r="A588" s="58">
        <v>284</v>
      </c>
      <c r="B588" s="400">
        <v>5199</v>
      </c>
      <c r="C588" s="400">
        <v>3612</v>
      </c>
      <c r="D588" s="99"/>
      <c r="E588" s="99"/>
      <c r="F588" s="248" t="s">
        <v>860</v>
      </c>
      <c r="G588" s="196"/>
      <c r="H588" s="118"/>
      <c r="I588" s="196"/>
      <c r="J588" s="415">
        <v>383</v>
      </c>
      <c r="K588" s="106">
        <v>319.56</v>
      </c>
      <c r="L588" s="194">
        <v>383</v>
      </c>
    </row>
    <row r="589" spans="1:12" ht="12.75">
      <c r="A589" s="58">
        <v>291</v>
      </c>
      <c r="B589" s="400">
        <v>5909</v>
      </c>
      <c r="C589" s="400">
        <v>3613</v>
      </c>
      <c r="D589" s="99"/>
      <c r="E589" s="99"/>
      <c r="F589" s="42" t="s">
        <v>797</v>
      </c>
      <c r="G589" s="196"/>
      <c r="H589" s="118"/>
      <c r="I589" s="196"/>
      <c r="J589" s="194">
        <v>85</v>
      </c>
      <c r="K589" s="106">
        <v>85</v>
      </c>
      <c r="L589" s="194">
        <v>85</v>
      </c>
    </row>
    <row r="590" spans="1:12" ht="12.75">
      <c r="A590" s="76">
        <v>292</v>
      </c>
      <c r="B590" s="474">
        <v>2310</v>
      </c>
      <c r="C590" s="474">
        <v>3639</v>
      </c>
      <c r="D590" s="175"/>
      <c r="E590" s="175"/>
      <c r="F590" s="52" t="s">
        <v>1065</v>
      </c>
      <c r="G590" s="186">
        <v>115</v>
      </c>
      <c r="H590" s="121">
        <v>129.325</v>
      </c>
      <c r="I590" s="186">
        <v>100</v>
      </c>
      <c r="J590" s="197"/>
      <c r="K590" s="118"/>
      <c r="L590" s="197"/>
    </row>
    <row r="591" spans="1:12" ht="2.25" customHeight="1">
      <c r="A591" s="76"/>
      <c r="B591" s="474"/>
      <c r="C591" s="474"/>
      <c r="D591" s="175"/>
      <c r="E591" s="175"/>
      <c r="F591" s="500"/>
      <c r="G591" s="185"/>
      <c r="H591" s="106"/>
      <c r="I591" s="185"/>
      <c r="J591" s="194"/>
      <c r="K591" s="106"/>
      <c r="L591" s="194"/>
    </row>
    <row r="592" spans="1:12" ht="12" customHeight="1">
      <c r="A592" s="75">
        <v>293</v>
      </c>
      <c r="B592" s="474">
        <v>5139</v>
      </c>
      <c r="C592" s="474">
        <v>3322</v>
      </c>
      <c r="D592" s="175"/>
      <c r="E592" s="175"/>
      <c r="F592" s="138" t="s">
        <v>1027</v>
      </c>
      <c r="G592" s="196"/>
      <c r="H592" s="118"/>
      <c r="I592" s="196"/>
      <c r="J592" s="247">
        <v>15</v>
      </c>
      <c r="K592" s="134">
        <v>4.695</v>
      </c>
      <c r="L592" s="247">
        <v>15</v>
      </c>
    </row>
    <row r="593" spans="1:12" ht="12" customHeight="1">
      <c r="A593" s="75">
        <v>293</v>
      </c>
      <c r="B593" s="474">
        <v>5151</v>
      </c>
      <c r="C593" s="474">
        <v>3322</v>
      </c>
      <c r="D593" s="175"/>
      <c r="E593" s="175"/>
      <c r="F593" s="138" t="s">
        <v>1026</v>
      </c>
      <c r="G593" s="196"/>
      <c r="H593" s="118"/>
      <c r="I593" s="196"/>
      <c r="J593" s="193">
        <v>10</v>
      </c>
      <c r="K593" s="104">
        <v>8.285</v>
      </c>
      <c r="L593" s="193">
        <v>10</v>
      </c>
    </row>
    <row r="594" spans="1:12" ht="12.75">
      <c r="A594" s="75">
        <v>293</v>
      </c>
      <c r="B594" s="474">
        <v>5169</v>
      </c>
      <c r="C594" s="474">
        <v>3322</v>
      </c>
      <c r="D594" s="175"/>
      <c r="E594" s="175"/>
      <c r="F594" s="138" t="s">
        <v>1023</v>
      </c>
      <c r="G594" s="196"/>
      <c r="H594" s="118"/>
      <c r="I594" s="196"/>
      <c r="J594" s="193">
        <v>171</v>
      </c>
      <c r="K594" s="104">
        <v>114.293</v>
      </c>
      <c r="L594" s="193">
        <v>171</v>
      </c>
    </row>
    <row r="595" spans="1:12" ht="12" customHeight="1">
      <c r="A595" s="76">
        <v>293</v>
      </c>
      <c r="B595" s="474"/>
      <c r="C595" s="474"/>
      <c r="D595" s="175"/>
      <c r="E595" s="175"/>
      <c r="F595" s="125" t="s">
        <v>447</v>
      </c>
      <c r="G595" s="196"/>
      <c r="H595" s="118"/>
      <c r="I595" s="196"/>
      <c r="J595" s="198">
        <f>SUM(J592:J594)</f>
        <v>196</v>
      </c>
      <c r="K595" s="121">
        <f>SUM(K592:K594)</f>
        <v>127.27300000000001</v>
      </c>
      <c r="L595" s="226">
        <f>SUM(L592:L594)</f>
        <v>196</v>
      </c>
    </row>
    <row r="596" spans="1:12" ht="2.25" customHeight="1">
      <c r="A596" s="76"/>
      <c r="B596" s="474"/>
      <c r="C596" s="474"/>
      <c r="D596" s="175"/>
      <c r="E596" s="175"/>
      <c r="F596" s="125"/>
      <c r="G596" s="185"/>
      <c r="H596" s="106"/>
      <c r="I596" s="185"/>
      <c r="J596" s="194"/>
      <c r="K596" s="106"/>
      <c r="L596" s="194"/>
    </row>
    <row r="597" spans="1:12" ht="12.75">
      <c r="A597" s="16">
        <v>305</v>
      </c>
      <c r="B597" s="400">
        <v>2132</v>
      </c>
      <c r="C597" s="400">
        <v>3613</v>
      </c>
      <c r="D597" s="99"/>
      <c r="E597" s="99"/>
      <c r="F597" s="36" t="s">
        <v>342</v>
      </c>
      <c r="G597" s="199">
        <v>391</v>
      </c>
      <c r="H597" s="134">
        <v>391.076</v>
      </c>
      <c r="I597" s="199">
        <v>393</v>
      </c>
      <c r="J597" s="197"/>
      <c r="K597" s="118"/>
      <c r="L597" s="197"/>
    </row>
    <row r="598" spans="1:12" ht="12.75">
      <c r="A598" s="16">
        <v>305</v>
      </c>
      <c r="B598" s="400">
        <v>5137</v>
      </c>
      <c r="C598" s="400">
        <v>3613</v>
      </c>
      <c r="D598" s="99"/>
      <c r="E598" s="99"/>
      <c r="F598" s="36" t="s">
        <v>673</v>
      </c>
      <c r="G598" s="192"/>
      <c r="H598" s="98"/>
      <c r="I598" s="192"/>
      <c r="J598" s="193">
        <v>10</v>
      </c>
      <c r="K598" s="104">
        <v>1.815</v>
      </c>
      <c r="L598" s="193">
        <v>10</v>
      </c>
    </row>
    <row r="599" spans="1:12" ht="12.75">
      <c r="A599" s="16">
        <v>305</v>
      </c>
      <c r="B599" s="400">
        <v>5139</v>
      </c>
      <c r="C599" s="400">
        <v>3613</v>
      </c>
      <c r="D599" s="99"/>
      <c r="E599" s="99"/>
      <c r="F599" s="36" t="s">
        <v>906</v>
      </c>
      <c r="G599" s="196"/>
      <c r="H599" s="118"/>
      <c r="I599" s="196"/>
      <c r="J599" s="193">
        <v>30</v>
      </c>
      <c r="K599" s="104">
        <v>23.057</v>
      </c>
      <c r="L599" s="193">
        <v>30</v>
      </c>
    </row>
    <row r="600" spans="1:12" ht="12.75">
      <c r="A600" s="16">
        <v>305</v>
      </c>
      <c r="B600" s="400">
        <v>5151</v>
      </c>
      <c r="C600" s="400">
        <v>3613</v>
      </c>
      <c r="D600" s="99"/>
      <c r="E600" s="99"/>
      <c r="F600" s="36" t="s">
        <v>676</v>
      </c>
      <c r="G600" s="196"/>
      <c r="H600" s="118"/>
      <c r="I600" s="196"/>
      <c r="J600" s="193">
        <v>10</v>
      </c>
      <c r="K600" s="104">
        <v>18.546</v>
      </c>
      <c r="L600" s="193">
        <v>10</v>
      </c>
    </row>
    <row r="601" spans="1:12" ht="12.75">
      <c r="A601" s="16">
        <v>305</v>
      </c>
      <c r="B601" s="400">
        <v>5152</v>
      </c>
      <c r="C601" s="400">
        <v>3613</v>
      </c>
      <c r="D601" s="99"/>
      <c r="E601" s="99"/>
      <c r="F601" s="36" t="s">
        <v>315</v>
      </c>
      <c r="G601" s="196"/>
      <c r="H601" s="118"/>
      <c r="I601" s="196"/>
      <c r="J601" s="193">
        <v>110</v>
      </c>
      <c r="K601" s="104">
        <v>28.888</v>
      </c>
      <c r="L601" s="193">
        <v>110</v>
      </c>
    </row>
    <row r="602" spans="1:12" ht="12.75">
      <c r="A602" s="16">
        <v>305</v>
      </c>
      <c r="B602" s="400">
        <v>5153</v>
      </c>
      <c r="C602" s="474">
        <v>3613</v>
      </c>
      <c r="D602" s="175"/>
      <c r="E602" s="99"/>
      <c r="F602" s="36" t="s">
        <v>745</v>
      </c>
      <c r="G602" s="196"/>
      <c r="H602" s="118"/>
      <c r="I602" s="196"/>
      <c r="J602" s="193">
        <v>40</v>
      </c>
      <c r="K602" s="104">
        <v>35.909</v>
      </c>
      <c r="L602" s="193">
        <v>40</v>
      </c>
    </row>
    <row r="603" spans="1:12" ht="12.75">
      <c r="A603" s="16">
        <v>305</v>
      </c>
      <c r="B603" s="400">
        <v>5154</v>
      </c>
      <c r="C603" s="400">
        <v>3613</v>
      </c>
      <c r="D603" s="99"/>
      <c r="E603" s="99"/>
      <c r="F603" s="36" t="s">
        <v>905</v>
      </c>
      <c r="G603" s="196"/>
      <c r="H603" s="118"/>
      <c r="I603" s="196"/>
      <c r="J603" s="193">
        <v>80</v>
      </c>
      <c r="K603" s="104">
        <v>1.564</v>
      </c>
      <c r="L603" s="193">
        <v>80</v>
      </c>
    </row>
    <row r="604" spans="1:12" ht="12.75">
      <c r="A604" s="16">
        <v>305</v>
      </c>
      <c r="B604" s="400">
        <v>5156</v>
      </c>
      <c r="C604" s="400">
        <v>3613</v>
      </c>
      <c r="D604" s="99"/>
      <c r="E604" s="99"/>
      <c r="F604" s="36" t="s">
        <v>5</v>
      </c>
      <c r="G604" s="196"/>
      <c r="H604" s="118"/>
      <c r="I604" s="196"/>
      <c r="J604" s="193">
        <v>15</v>
      </c>
      <c r="K604" s="104">
        <v>6.096</v>
      </c>
      <c r="L604" s="193">
        <v>15</v>
      </c>
    </row>
    <row r="605" spans="1:12" ht="12.75">
      <c r="A605" s="16">
        <v>305</v>
      </c>
      <c r="B605" s="400">
        <v>5162</v>
      </c>
      <c r="C605" s="400">
        <v>3613</v>
      </c>
      <c r="D605" s="99"/>
      <c r="E605" s="99"/>
      <c r="F605" s="36" t="s">
        <v>677</v>
      </c>
      <c r="G605" s="196"/>
      <c r="H605" s="118"/>
      <c r="I605" s="196"/>
      <c r="J605" s="193">
        <v>12</v>
      </c>
      <c r="K605" s="104">
        <v>14.39</v>
      </c>
      <c r="L605" s="193">
        <v>12</v>
      </c>
    </row>
    <row r="606" spans="1:12" ht="12.75">
      <c r="A606" s="16">
        <v>305</v>
      </c>
      <c r="B606" s="400">
        <v>5171</v>
      </c>
      <c r="C606" s="400">
        <v>3613</v>
      </c>
      <c r="D606" s="99"/>
      <c r="E606" s="99"/>
      <c r="F606" s="36" t="s">
        <v>341</v>
      </c>
      <c r="G606" s="196"/>
      <c r="H606" s="118"/>
      <c r="I606" s="196"/>
      <c r="J606" s="193">
        <v>5</v>
      </c>
      <c r="K606" s="104">
        <v>0</v>
      </c>
      <c r="L606" s="193">
        <v>5</v>
      </c>
    </row>
    <row r="607" spans="1:12" ht="12.75">
      <c r="A607" s="58">
        <v>305</v>
      </c>
      <c r="B607" s="400"/>
      <c r="C607" s="400"/>
      <c r="D607" s="99"/>
      <c r="E607" s="99"/>
      <c r="F607" s="42" t="s">
        <v>909</v>
      </c>
      <c r="G607" s="185">
        <f>SUM(G597:G606)</f>
        <v>391</v>
      </c>
      <c r="H607" s="106">
        <f>SUM(H597:H606)</f>
        <v>391.076</v>
      </c>
      <c r="I607" s="105">
        <f>SUM(I597:I606)</f>
        <v>393</v>
      </c>
      <c r="J607" s="194">
        <f>SUM(J598:J606)</f>
        <v>312</v>
      </c>
      <c r="K607" s="106">
        <f>SUM(K598:K606)</f>
        <v>130.265</v>
      </c>
      <c r="L607" s="105">
        <f>SUM(L598:L606)</f>
        <v>312</v>
      </c>
    </row>
    <row r="608" spans="1:12" ht="2.25" customHeight="1">
      <c r="A608" s="56"/>
      <c r="B608" s="470"/>
      <c r="C608" s="470"/>
      <c r="D608" s="273"/>
      <c r="E608" s="273"/>
      <c r="F608" s="43"/>
      <c r="G608" s="185"/>
      <c r="H608" s="106"/>
      <c r="I608" s="185"/>
      <c r="J608" s="194"/>
      <c r="K608" s="106"/>
      <c r="L608" s="194"/>
    </row>
    <row r="609" spans="1:12" ht="12.75">
      <c r="A609" s="16">
        <v>306</v>
      </c>
      <c r="B609" s="400">
        <v>5151</v>
      </c>
      <c r="C609" s="400">
        <v>2143</v>
      </c>
      <c r="D609" s="99"/>
      <c r="E609" s="99"/>
      <c r="F609" s="86" t="s">
        <v>992</v>
      </c>
      <c r="G609" s="196"/>
      <c r="H609" s="118"/>
      <c r="I609" s="196"/>
      <c r="J609" s="193">
        <v>7</v>
      </c>
      <c r="K609" s="104">
        <v>8.498</v>
      </c>
      <c r="L609" s="193">
        <v>7</v>
      </c>
    </row>
    <row r="610" spans="1:12" ht="12.75">
      <c r="A610" s="16">
        <v>306</v>
      </c>
      <c r="B610" s="400">
        <v>5152</v>
      </c>
      <c r="C610" s="400">
        <v>2143</v>
      </c>
      <c r="D610" s="99"/>
      <c r="E610" s="99"/>
      <c r="F610" s="86" t="s">
        <v>11</v>
      </c>
      <c r="G610" s="196"/>
      <c r="H610" s="118"/>
      <c r="I610" s="196"/>
      <c r="J610" s="193">
        <v>28</v>
      </c>
      <c r="K610" s="104">
        <v>23</v>
      </c>
      <c r="L610" s="193">
        <v>28</v>
      </c>
    </row>
    <row r="611" spans="1:12" ht="12.75">
      <c r="A611" s="16">
        <v>306</v>
      </c>
      <c r="B611" s="400">
        <v>5154</v>
      </c>
      <c r="C611" s="400">
        <v>2143</v>
      </c>
      <c r="D611" s="99"/>
      <c r="E611" s="99"/>
      <c r="F611" s="86" t="s">
        <v>993</v>
      </c>
      <c r="G611" s="196"/>
      <c r="H611" s="118"/>
      <c r="I611" s="196"/>
      <c r="J611" s="193">
        <v>25</v>
      </c>
      <c r="K611" s="104">
        <v>11.969</v>
      </c>
      <c r="L611" s="193">
        <v>25</v>
      </c>
    </row>
    <row r="612" spans="1:12" ht="12.75">
      <c r="A612" s="16">
        <v>306</v>
      </c>
      <c r="B612" s="400">
        <v>5169</v>
      </c>
      <c r="C612" s="400">
        <v>2143</v>
      </c>
      <c r="D612" s="99"/>
      <c r="E612" s="99"/>
      <c r="F612" s="86" t="s">
        <v>525</v>
      </c>
      <c r="G612" s="196"/>
      <c r="H612" s="118"/>
      <c r="I612" s="196"/>
      <c r="J612" s="193">
        <v>5</v>
      </c>
      <c r="K612" s="104">
        <v>1</v>
      </c>
      <c r="L612" s="193">
        <v>5</v>
      </c>
    </row>
    <row r="613" spans="1:12" ht="12.75">
      <c r="A613" s="16">
        <v>306</v>
      </c>
      <c r="B613" s="400">
        <v>5213</v>
      </c>
      <c r="C613" s="400">
        <v>2143</v>
      </c>
      <c r="D613" s="99"/>
      <c r="E613" s="99"/>
      <c r="F613" s="86" t="s">
        <v>842</v>
      </c>
      <c r="G613" s="196"/>
      <c r="H613" s="118"/>
      <c r="I613" s="196"/>
      <c r="J613" s="193">
        <v>345</v>
      </c>
      <c r="K613" s="104">
        <v>287.5</v>
      </c>
      <c r="L613" s="193">
        <v>345</v>
      </c>
    </row>
    <row r="614" spans="1:12" ht="12.75">
      <c r="A614" s="58">
        <v>306</v>
      </c>
      <c r="B614" s="400"/>
      <c r="C614" s="400"/>
      <c r="D614" s="99"/>
      <c r="E614" s="99"/>
      <c r="F614" s="42" t="s">
        <v>1004</v>
      </c>
      <c r="G614" s="196"/>
      <c r="H614" s="118"/>
      <c r="I614" s="135"/>
      <c r="J614" s="194">
        <f>SUM(J609:J613)</f>
        <v>410</v>
      </c>
      <c r="K614" s="106">
        <f>SUM(K609:K613)</f>
        <v>331.967</v>
      </c>
      <c r="L614" s="105">
        <f>SUM(L609:L613)</f>
        <v>410</v>
      </c>
    </row>
    <row r="615" spans="1:12" ht="1.5" customHeight="1">
      <c r="A615" s="58"/>
      <c r="B615" s="400"/>
      <c r="C615" s="400"/>
      <c r="D615" s="99"/>
      <c r="E615" s="99"/>
      <c r="F615" s="42"/>
      <c r="G615" s="196"/>
      <c r="H615" s="118"/>
      <c r="I615" s="135"/>
      <c r="J615" s="198"/>
      <c r="K615" s="121"/>
      <c r="L615" s="198"/>
    </row>
    <row r="616" spans="1:12" ht="12.75">
      <c r="A616" s="58">
        <v>309</v>
      </c>
      <c r="B616" s="400">
        <v>2111</v>
      </c>
      <c r="C616" s="400">
        <v>6171</v>
      </c>
      <c r="D616" s="99"/>
      <c r="E616" s="99"/>
      <c r="F616" s="42" t="s">
        <v>298</v>
      </c>
      <c r="G616" s="185">
        <v>0</v>
      </c>
      <c r="H616" s="106">
        <v>0.25</v>
      </c>
      <c r="I616" s="105">
        <v>2</v>
      </c>
      <c r="J616" s="550"/>
      <c r="K616" s="551"/>
      <c r="L616" s="550"/>
    </row>
    <row r="617" spans="1:12" ht="1.5" customHeight="1">
      <c r="A617" s="58"/>
      <c r="B617" s="400"/>
      <c r="C617" s="400"/>
      <c r="D617" s="99"/>
      <c r="E617" s="99"/>
      <c r="F617" s="42"/>
      <c r="G617" s="185"/>
      <c r="H617" s="106"/>
      <c r="I617" s="105"/>
      <c r="J617" s="201"/>
      <c r="K617" s="122"/>
      <c r="L617" s="201"/>
    </row>
    <row r="618" spans="1:12" ht="12.75">
      <c r="A618" s="58">
        <v>310</v>
      </c>
      <c r="B618" s="400">
        <v>5169</v>
      </c>
      <c r="C618" s="400">
        <v>1036</v>
      </c>
      <c r="D618" s="99"/>
      <c r="E618" s="99"/>
      <c r="F618" s="42" t="s">
        <v>335</v>
      </c>
      <c r="G618" s="196"/>
      <c r="H618" s="118"/>
      <c r="I618" s="196"/>
      <c r="J618" s="194">
        <v>200</v>
      </c>
      <c r="K618" s="106">
        <v>0</v>
      </c>
      <c r="L618" s="194">
        <v>200</v>
      </c>
    </row>
    <row r="619" spans="1:12" ht="2.25" customHeight="1">
      <c r="A619" s="58"/>
      <c r="B619" s="400"/>
      <c r="C619" s="400"/>
      <c r="D619" s="99"/>
      <c r="E619" s="99"/>
      <c r="F619" s="43"/>
      <c r="G619" s="196"/>
      <c r="H619" s="118"/>
      <c r="I619" s="196"/>
      <c r="J619" s="194"/>
      <c r="K619" s="106"/>
      <c r="L619" s="194"/>
    </row>
    <row r="620" spans="1:12" ht="13.5" customHeight="1">
      <c r="A620" s="58">
        <v>339</v>
      </c>
      <c r="B620" s="400">
        <v>5151</v>
      </c>
      <c r="C620" s="400">
        <v>3639</v>
      </c>
      <c r="D620" s="99"/>
      <c r="E620" s="99"/>
      <c r="F620" s="43" t="s">
        <v>678</v>
      </c>
      <c r="G620" s="196"/>
      <c r="H620" s="118"/>
      <c r="I620" s="196"/>
      <c r="J620" s="194">
        <v>3</v>
      </c>
      <c r="K620" s="121">
        <v>2.628</v>
      </c>
      <c r="L620" s="194">
        <v>3</v>
      </c>
    </row>
    <row r="621" spans="1:12" ht="12.75">
      <c r="A621" s="58">
        <v>339</v>
      </c>
      <c r="B621" s="400">
        <v>5169</v>
      </c>
      <c r="C621" s="400">
        <v>3639</v>
      </c>
      <c r="D621" s="99"/>
      <c r="E621" s="99"/>
      <c r="F621" s="156" t="s">
        <v>557</v>
      </c>
      <c r="G621" s="196"/>
      <c r="H621" s="118"/>
      <c r="I621" s="196"/>
      <c r="J621" s="194">
        <v>2338</v>
      </c>
      <c r="K621" s="121">
        <v>1810.157</v>
      </c>
      <c r="L621" s="194">
        <v>2352</v>
      </c>
    </row>
    <row r="622" spans="1:12" ht="2.25" customHeight="1">
      <c r="A622" s="4"/>
      <c r="B622" s="471"/>
      <c r="C622" s="471"/>
      <c r="D622" s="272"/>
      <c r="E622" s="272"/>
      <c r="F622" s="11"/>
      <c r="G622" s="194"/>
      <c r="H622" s="341"/>
      <c r="I622" s="698"/>
      <c r="J622" s="194"/>
      <c r="K622" s="341"/>
      <c r="L622" s="194"/>
    </row>
    <row r="623" spans="1:13" ht="12.75">
      <c r="A623" s="58">
        <v>346</v>
      </c>
      <c r="B623" s="400">
        <v>2133</v>
      </c>
      <c r="C623" s="400">
        <v>2310</v>
      </c>
      <c r="D623" s="99"/>
      <c r="E623" s="99"/>
      <c r="F623" s="42" t="s">
        <v>1028</v>
      </c>
      <c r="G623" s="194">
        <v>15923</v>
      </c>
      <c r="H623" s="106">
        <v>13909.522</v>
      </c>
      <c r="I623" s="194">
        <v>12100</v>
      </c>
      <c r="J623" s="197"/>
      <c r="K623" s="118"/>
      <c r="L623" s="197"/>
      <c r="M623" s="459"/>
    </row>
    <row r="624" spans="1:13" ht="12.75">
      <c r="A624" s="58">
        <v>346</v>
      </c>
      <c r="B624" s="400">
        <v>5901</v>
      </c>
      <c r="C624" s="489">
        <v>2310</v>
      </c>
      <c r="D624" s="277"/>
      <c r="E624" s="99"/>
      <c r="F624" s="42" t="s">
        <v>186</v>
      </c>
      <c r="G624" s="197"/>
      <c r="H624" s="118"/>
      <c r="I624" s="197"/>
      <c r="J624" s="194">
        <v>6592</v>
      </c>
      <c r="K624" s="106">
        <v>0</v>
      </c>
      <c r="L624" s="194">
        <v>0</v>
      </c>
      <c r="M624" s="459"/>
    </row>
    <row r="625" spans="1:12" ht="12.75">
      <c r="A625" s="58">
        <v>347</v>
      </c>
      <c r="B625" s="400">
        <v>2132</v>
      </c>
      <c r="C625" s="489">
        <v>3639</v>
      </c>
      <c r="D625" s="277"/>
      <c r="E625" s="99"/>
      <c r="F625" s="42" t="s">
        <v>500</v>
      </c>
      <c r="G625" s="194">
        <v>430</v>
      </c>
      <c r="H625" s="106">
        <v>405.749</v>
      </c>
      <c r="I625" s="194">
        <v>431</v>
      </c>
      <c r="J625" s="355"/>
      <c r="K625" s="346"/>
      <c r="L625" s="197"/>
    </row>
    <row r="626" spans="1:12" ht="2.25" customHeight="1">
      <c r="A626" s="76"/>
      <c r="B626" s="474"/>
      <c r="C626" s="490"/>
      <c r="D626" s="280"/>
      <c r="E626" s="175"/>
      <c r="F626" s="52"/>
      <c r="G626" s="201"/>
      <c r="H626" s="106"/>
      <c r="I626" s="194"/>
      <c r="J626" s="355"/>
      <c r="K626" s="346"/>
      <c r="L626" s="197"/>
    </row>
    <row r="627" spans="1:12" ht="12.75" customHeight="1">
      <c r="A627" s="76">
        <v>402</v>
      </c>
      <c r="B627" s="474">
        <v>2324</v>
      </c>
      <c r="C627" s="490">
        <v>3639</v>
      </c>
      <c r="D627" s="280"/>
      <c r="E627" s="175"/>
      <c r="F627" s="248" t="s">
        <v>927</v>
      </c>
      <c r="G627" s="201">
        <v>2401</v>
      </c>
      <c r="H627" s="106">
        <v>0</v>
      </c>
      <c r="I627" s="194">
        <v>0</v>
      </c>
      <c r="J627" s="355"/>
      <c r="K627" s="346"/>
      <c r="L627" s="197"/>
    </row>
    <row r="628" spans="1:12" ht="1.5" customHeight="1">
      <c r="A628" s="76"/>
      <c r="B628" s="474"/>
      <c r="C628" s="490"/>
      <c r="D628" s="280"/>
      <c r="E628" s="175"/>
      <c r="F628" s="52"/>
      <c r="G628" s="201"/>
      <c r="H628" s="106"/>
      <c r="I628" s="194"/>
      <c r="J628" s="355"/>
      <c r="K628" s="346"/>
      <c r="L628" s="197"/>
    </row>
    <row r="629" spans="1:12" ht="12.75">
      <c r="A629" s="76">
        <v>443</v>
      </c>
      <c r="B629" s="474">
        <v>1333</v>
      </c>
      <c r="C629" s="490"/>
      <c r="D629" s="280"/>
      <c r="E629" s="175"/>
      <c r="F629" s="52" t="s">
        <v>883</v>
      </c>
      <c r="G629" s="201">
        <v>1060</v>
      </c>
      <c r="H629" s="106">
        <v>865.675</v>
      </c>
      <c r="I629" s="194">
        <v>1060</v>
      </c>
      <c r="J629" s="355"/>
      <c r="K629" s="346"/>
      <c r="L629" s="197"/>
    </row>
    <row r="630" spans="1:12" ht="12.75">
      <c r="A630" s="58">
        <v>443</v>
      </c>
      <c r="B630" s="400">
        <v>2139</v>
      </c>
      <c r="C630" s="400">
        <v>3722</v>
      </c>
      <c r="D630" s="99"/>
      <c r="E630" s="99"/>
      <c r="F630" s="42" t="s">
        <v>553</v>
      </c>
      <c r="G630" s="201">
        <v>2860</v>
      </c>
      <c r="H630" s="106">
        <v>2434.527</v>
      </c>
      <c r="I630" s="194">
        <v>2800</v>
      </c>
      <c r="J630" s="355"/>
      <c r="K630" s="346"/>
      <c r="L630" s="197"/>
    </row>
    <row r="631" spans="1:12" ht="12.75">
      <c r="A631" s="58">
        <v>443</v>
      </c>
      <c r="B631" s="400">
        <v>2139</v>
      </c>
      <c r="C631" s="400">
        <v>3722</v>
      </c>
      <c r="D631" s="99"/>
      <c r="E631" s="99"/>
      <c r="F631" s="84" t="s">
        <v>669</v>
      </c>
      <c r="G631" s="442">
        <v>0</v>
      </c>
      <c r="H631" s="121">
        <v>434.549</v>
      </c>
      <c r="I631" s="442">
        <v>0</v>
      </c>
      <c r="J631" s="197"/>
      <c r="K631" s="346"/>
      <c r="L631" s="197"/>
    </row>
    <row r="632" spans="1:12" ht="2.25" customHeight="1">
      <c r="A632" s="58"/>
      <c r="B632" s="400"/>
      <c r="C632" s="400"/>
      <c r="D632" s="99"/>
      <c r="E632" s="99"/>
      <c r="F632" s="84"/>
      <c r="G632" s="194"/>
      <c r="H632" s="106"/>
      <c r="I632" s="194"/>
      <c r="J632" s="194"/>
      <c r="K632" s="341"/>
      <c r="L632" s="194"/>
    </row>
    <row r="633" spans="1:12" ht="12.75">
      <c r="A633" s="58">
        <v>610</v>
      </c>
      <c r="B633" s="400">
        <v>5154</v>
      </c>
      <c r="C633" s="400">
        <v>3631</v>
      </c>
      <c r="D633" s="99"/>
      <c r="E633" s="99"/>
      <c r="F633" s="84" t="s">
        <v>821</v>
      </c>
      <c r="G633" s="239"/>
      <c r="H633" s="118"/>
      <c r="I633" s="196"/>
      <c r="J633" s="201">
        <v>2300</v>
      </c>
      <c r="K633" s="122">
        <v>2563.7</v>
      </c>
      <c r="L633" s="201">
        <v>2550</v>
      </c>
    </row>
    <row r="634" spans="1:12" ht="12.75">
      <c r="A634" s="58">
        <v>613</v>
      </c>
      <c r="B634" s="400">
        <v>5154</v>
      </c>
      <c r="C634" s="400">
        <v>3631</v>
      </c>
      <c r="D634" s="99"/>
      <c r="E634" s="99"/>
      <c r="F634" s="125" t="s">
        <v>858</v>
      </c>
      <c r="G634" s="196"/>
      <c r="H634" s="118"/>
      <c r="I634" s="196"/>
      <c r="J634" s="194">
        <v>30</v>
      </c>
      <c r="K634" s="106">
        <v>19.313</v>
      </c>
      <c r="L634" s="194">
        <v>30</v>
      </c>
    </row>
    <row r="635" spans="1:12" ht="12.75">
      <c r="A635" s="75">
        <v>974</v>
      </c>
      <c r="B635" s="474">
        <v>4122</v>
      </c>
      <c r="C635" s="474"/>
      <c r="D635" s="175"/>
      <c r="E635" s="175">
        <v>422</v>
      </c>
      <c r="F635" s="126" t="s">
        <v>923</v>
      </c>
      <c r="G635" s="195">
        <v>50</v>
      </c>
      <c r="H635" s="127">
        <v>50</v>
      </c>
      <c r="I635" s="193">
        <v>0</v>
      </c>
      <c r="J635" s="197"/>
      <c r="K635" s="118"/>
      <c r="L635" s="197"/>
    </row>
    <row r="636" spans="1:12" ht="12.75">
      <c r="A636" s="16">
        <v>974</v>
      </c>
      <c r="B636" s="400">
        <v>5169</v>
      </c>
      <c r="C636" s="400">
        <v>3632</v>
      </c>
      <c r="D636" s="99"/>
      <c r="E636" s="99">
        <v>422</v>
      </c>
      <c r="F636" s="86" t="s">
        <v>259</v>
      </c>
      <c r="G636" s="598"/>
      <c r="H636" s="245"/>
      <c r="I636" s="598"/>
      <c r="J636" s="193">
        <v>50</v>
      </c>
      <c r="K636" s="104">
        <v>50</v>
      </c>
      <c r="L636" s="193">
        <v>0</v>
      </c>
    </row>
    <row r="637" spans="1:12" ht="12.75">
      <c r="A637" s="16">
        <v>974</v>
      </c>
      <c r="B637" s="400">
        <v>5169</v>
      </c>
      <c r="C637" s="400">
        <v>3632</v>
      </c>
      <c r="D637" s="99"/>
      <c r="E637" s="99"/>
      <c r="F637" s="86" t="s">
        <v>260</v>
      </c>
      <c r="G637" s="599"/>
      <c r="H637" s="302"/>
      <c r="I637" s="599"/>
      <c r="J637" s="193">
        <v>41</v>
      </c>
      <c r="K637" s="104">
        <v>40.75</v>
      </c>
      <c r="L637" s="193">
        <v>0</v>
      </c>
    </row>
    <row r="638" spans="1:12" ht="13.5" thickBot="1">
      <c r="A638" s="58">
        <v>974</v>
      </c>
      <c r="B638" s="400"/>
      <c r="C638" s="400"/>
      <c r="D638" s="99"/>
      <c r="E638" s="99"/>
      <c r="F638" s="125" t="s">
        <v>258</v>
      </c>
      <c r="G638" s="579">
        <f>SUM(G635:G637)</f>
        <v>50</v>
      </c>
      <c r="H638" s="580">
        <f>SUM(H635:H637)</f>
        <v>50</v>
      </c>
      <c r="I638" s="666">
        <f>SUM(I635:I637)</f>
        <v>0</v>
      </c>
      <c r="J638" s="198">
        <f>SUM(J636:J637)</f>
        <v>91</v>
      </c>
      <c r="K638" s="121">
        <v>90.75</v>
      </c>
      <c r="L638" s="226">
        <f>SUM(L636:L637)</f>
        <v>0</v>
      </c>
    </row>
    <row r="639" spans="1:12" ht="13.5" thickBot="1">
      <c r="A639" s="4"/>
      <c r="B639" s="471"/>
      <c r="C639" s="471"/>
      <c r="D639" s="272"/>
      <c r="E639" s="272"/>
      <c r="F639" s="228" t="s">
        <v>664</v>
      </c>
      <c r="G639" s="202">
        <f>SUM(G631+G630+G629+G625+G623+G607+G590+G582+G569+G567+G568+G566+G564+G563+G562+G561+G557+G587+G535+G565+G560+G551+G579+G627+G638)</f>
        <v>45490</v>
      </c>
      <c r="H639" s="435">
        <f>SUM(H631+H630+H629+H625+H623+H607+H590+H582+H569+H567+H568+H566+H564+H563+H562+H561+H557+H587+H535+H565+H560+H551+H579+H627+H638+H616)</f>
        <v>36114.35</v>
      </c>
      <c r="I639" s="202">
        <f>SUM(I631+I630+I629+I625+I623+I607+I590+I582+I569+I567+I568+I566+I564+I563+I562+I561+I557+I587+I535+I565+I560+I551+I579+I627+I638+I616)</f>
        <v>39100</v>
      </c>
      <c r="J639" s="336">
        <f>SUM(J634+J633+J621+J618+J614+J607+J589+J588+J581+J559+J556+J553+J551+J535+J528+J620+J554++J595+J542+J537+J583+J584+J585+J586+J529+J579+J624+J638)</f>
        <v>19446</v>
      </c>
      <c r="K639" s="348">
        <f>SUM(K634+K633+K621+K618+K614+K607+K589+K588+K581+K559+K556+K553+K551+K535+K528+K620+K554++K595+K542+K537+K583+K584+K585+K586+K529+K579+K624+K638)</f>
        <v>10635.009000000002</v>
      </c>
      <c r="L639" s="191">
        <f>SUM(L634+L633+L621+L618+L614+L607+L589+L588+L581+L559+L556+L553+L551+L535+L528+L620+L554++L595+L542+L537+L583+L584+L585+L586+L529+L579+L624)</f>
        <v>11914</v>
      </c>
    </row>
    <row r="640" spans="1:12" ht="4.5" customHeight="1" thickBot="1">
      <c r="A640" s="4"/>
      <c r="B640" s="471"/>
      <c r="C640" s="471"/>
      <c r="D640" s="272"/>
      <c r="E640" s="272"/>
      <c r="F640" s="11"/>
      <c r="G640" s="197"/>
      <c r="H640" s="346"/>
      <c r="I640" s="697"/>
      <c r="J640" s="197"/>
      <c r="K640" s="346"/>
      <c r="L640" s="197"/>
    </row>
    <row r="641" spans="1:12" ht="13.5" thickBot="1">
      <c r="A641" s="5">
        <v>6</v>
      </c>
      <c r="B641" s="481"/>
      <c r="C641" s="481"/>
      <c r="D641" s="279"/>
      <c r="E641" s="279"/>
      <c r="F641" s="10" t="s">
        <v>1073</v>
      </c>
      <c r="G641" s="109"/>
      <c r="H641" s="110"/>
      <c r="I641" s="69"/>
      <c r="J641" s="109"/>
      <c r="K641" s="96"/>
      <c r="L641" s="183"/>
    </row>
    <row r="642" spans="1:12" ht="12.75">
      <c r="A642" s="75">
        <v>262</v>
      </c>
      <c r="B642" s="474">
        <v>5139</v>
      </c>
      <c r="C642" s="474">
        <v>3613</v>
      </c>
      <c r="D642" s="175"/>
      <c r="E642" s="175"/>
      <c r="F642" s="126" t="s">
        <v>793</v>
      </c>
      <c r="G642" s="102"/>
      <c r="H642" s="98"/>
      <c r="I642" s="54"/>
      <c r="J642" s="184">
        <v>10</v>
      </c>
      <c r="K642" s="104">
        <v>2.619</v>
      </c>
      <c r="L642" s="184">
        <v>5</v>
      </c>
    </row>
    <row r="643" spans="1:12" ht="12.75">
      <c r="A643" s="16">
        <v>262</v>
      </c>
      <c r="B643" s="400">
        <v>5169</v>
      </c>
      <c r="C643" s="400">
        <v>3639</v>
      </c>
      <c r="D643" s="99"/>
      <c r="E643" s="99"/>
      <c r="F643" s="86" t="s">
        <v>738</v>
      </c>
      <c r="G643" s="102"/>
      <c r="H643" s="98"/>
      <c r="I643" s="54"/>
      <c r="J643" s="184">
        <v>200</v>
      </c>
      <c r="K643" s="104">
        <v>225.608</v>
      </c>
      <c r="L643" s="184">
        <v>100</v>
      </c>
    </row>
    <row r="644" spans="1:12" ht="12.75">
      <c r="A644" s="75">
        <v>262</v>
      </c>
      <c r="B644" s="474">
        <v>5169</v>
      </c>
      <c r="C644" s="474">
        <v>3639</v>
      </c>
      <c r="D644" s="175"/>
      <c r="E644" s="175"/>
      <c r="F644" s="138" t="s">
        <v>1069</v>
      </c>
      <c r="G644" s="102"/>
      <c r="H644" s="98"/>
      <c r="I644" s="54"/>
      <c r="J644" s="184">
        <v>400</v>
      </c>
      <c r="K644" s="104">
        <v>11.737</v>
      </c>
      <c r="L644" s="184">
        <v>0</v>
      </c>
    </row>
    <row r="645" spans="1:12" ht="12.75">
      <c r="A645" s="75">
        <v>262</v>
      </c>
      <c r="B645" s="474">
        <v>5171</v>
      </c>
      <c r="C645" s="474">
        <v>3111</v>
      </c>
      <c r="D645" s="175"/>
      <c r="E645" s="175"/>
      <c r="F645" s="138" t="s">
        <v>924</v>
      </c>
      <c r="G645" s="102"/>
      <c r="H645" s="98"/>
      <c r="I645" s="54"/>
      <c r="J645" s="184">
        <v>4</v>
      </c>
      <c r="K645" s="104">
        <v>10.042</v>
      </c>
      <c r="L645" s="184">
        <v>0</v>
      </c>
    </row>
    <row r="646" spans="1:12" ht="12.75">
      <c r="A646" s="75">
        <v>262</v>
      </c>
      <c r="B646" s="474">
        <v>5171</v>
      </c>
      <c r="C646" s="474">
        <v>3113</v>
      </c>
      <c r="D646" s="175"/>
      <c r="E646" s="175"/>
      <c r="F646" s="138" t="s">
        <v>925</v>
      </c>
      <c r="G646" s="102"/>
      <c r="H646" s="98"/>
      <c r="I646" s="54"/>
      <c r="J646" s="184">
        <v>11</v>
      </c>
      <c r="K646" s="104">
        <v>10.573</v>
      </c>
      <c r="L646" s="184">
        <v>0</v>
      </c>
    </row>
    <row r="647" spans="1:12" ht="12.75">
      <c r="A647" s="16">
        <v>262</v>
      </c>
      <c r="B647" s="400">
        <v>5171</v>
      </c>
      <c r="C647" s="400">
        <v>2221</v>
      </c>
      <c r="D647" s="99"/>
      <c r="E647" s="99"/>
      <c r="F647" s="86" t="s">
        <v>926</v>
      </c>
      <c r="G647" s="102"/>
      <c r="H647" s="98"/>
      <c r="I647" s="54"/>
      <c r="J647" s="184">
        <v>8.78</v>
      </c>
      <c r="K647" s="104">
        <v>46.904</v>
      </c>
      <c r="L647" s="184">
        <v>50</v>
      </c>
    </row>
    <row r="648" spans="1:12" ht="12.75">
      <c r="A648" s="16">
        <v>262</v>
      </c>
      <c r="B648" s="400">
        <v>5171</v>
      </c>
      <c r="C648" s="400">
        <v>2221</v>
      </c>
      <c r="D648" s="99"/>
      <c r="E648" s="99">
        <v>749</v>
      </c>
      <c r="F648" s="86" t="s">
        <v>787</v>
      </c>
      <c r="G648" s="102"/>
      <c r="H648" s="98"/>
      <c r="I648" s="54"/>
      <c r="J648" s="184">
        <v>36.22</v>
      </c>
      <c r="K648" s="104">
        <v>0</v>
      </c>
      <c r="L648" s="184">
        <v>0</v>
      </c>
    </row>
    <row r="649" spans="1:12" ht="12.75">
      <c r="A649" s="16">
        <v>262</v>
      </c>
      <c r="B649" s="400">
        <v>5171</v>
      </c>
      <c r="C649" s="400">
        <v>3313</v>
      </c>
      <c r="D649" s="99"/>
      <c r="E649" s="99"/>
      <c r="F649" s="86" t="s">
        <v>800</v>
      </c>
      <c r="G649" s="102"/>
      <c r="H649" s="98"/>
      <c r="I649" s="54"/>
      <c r="J649" s="184">
        <v>50</v>
      </c>
      <c r="K649" s="104">
        <v>52.897</v>
      </c>
      <c r="L649" s="184">
        <v>140</v>
      </c>
    </row>
    <row r="650" spans="1:12" ht="12.75">
      <c r="A650" s="16">
        <v>262</v>
      </c>
      <c r="B650" s="400">
        <v>5169</v>
      </c>
      <c r="C650" s="400">
        <v>3313</v>
      </c>
      <c r="D650" s="99"/>
      <c r="E650" s="99"/>
      <c r="F650" s="86" t="s">
        <v>801</v>
      </c>
      <c r="G650" s="102"/>
      <c r="H650" s="98"/>
      <c r="I650" s="54"/>
      <c r="J650" s="184">
        <v>0</v>
      </c>
      <c r="K650" s="104">
        <v>0</v>
      </c>
      <c r="L650" s="184">
        <v>240</v>
      </c>
    </row>
    <row r="651" spans="1:12" ht="12.75">
      <c r="A651" s="16">
        <v>262</v>
      </c>
      <c r="B651" s="400">
        <v>5171</v>
      </c>
      <c r="C651" s="400">
        <v>3314</v>
      </c>
      <c r="D651" s="99"/>
      <c r="E651" s="99"/>
      <c r="F651" s="86" t="s">
        <v>912</v>
      </c>
      <c r="G651" s="102"/>
      <c r="H651" s="98"/>
      <c r="I651" s="54"/>
      <c r="J651" s="184">
        <v>250</v>
      </c>
      <c r="K651" s="104">
        <v>187.154</v>
      </c>
      <c r="L651" s="184">
        <v>100</v>
      </c>
    </row>
    <row r="652" spans="1:12" ht="12.75">
      <c r="A652" s="75">
        <v>262</v>
      </c>
      <c r="B652" s="474">
        <v>5171</v>
      </c>
      <c r="C652" s="474">
        <v>3322</v>
      </c>
      <c r="D652" s="175"/>
      <c r="E652" s="175"/>
      <c r="F652" s="101" t="s">
        <v>227</v>
      </c>
      <c r="G652" s="102"/>
      <c r="H652" s="98"/>
      <c r="I652" s="54"/>
      <c r="J652" s="184">
        <v>44</v>
      </c>
      <c r="K652" s="104">
        <v>19.87</v>
      </c>
      <c r="L652" s="184">
        <v>40</v>
      </c>
    </row>
    <row r="653" spans="1:12" ht="12.75">
      <c r="A653" s="75">
        <v>262</v>
      </c>
      <c r="B653" s="474">
        <v>5171</v>
      </c>
      <c r="C653" s="474">
        <v>3412</v>
      </c>
      <c r="D653" s="175"/>
      <c r="E653" s="175"/>
      <c r="F653" s="67" t="s">
        <v>42</v>
      </c>
      <c r="G653" s="102"/>
      <c r="H653" s="98"/>
      <c r="I653" s="54"/>
      <c r="J653" s="184">
        <v>32</v>
      </c>
      <c r="K653" s="104">
        <v>31.477</v>
      </c>
      <c r="L653" s="184">
        <v>0</v>
      </c>
    </row>
    <row r="654" spans="1:12" ht="12.75">
      <c r="A654" s="16">
        <v>262</v>
      </c>
      <c r="B654" s="400">
        <v>5171</v>
      </c>
      <c r="C654" s="400">
        <v>3613</v>
      </c>
      <c r="D654" s="99"/>
      <c r="E654" s="99"/>
      <c r="F654" s="86" t="s">
        <v>727</v>
      </c>
      <c r="G654" s="215"/>
      <c r="H654" s="256"/>
      <c r="I654" s="171"/>
      <c r="J654" s="184">
        <v>300</v>
      </c>
      <c r="K654" s="104">
        <v>247.573</v>
      </c>
      <c r="L654" s="184">
        <v>280</v>
      </c>
    </row>
    <row r="655" spans="1:12" ht="12.75">
      <c r="A655" s="16">
        <v>262</v>
      </c>
      <c r="B655" s="400">
        <v>5171</v>
      </c>
      <c r="C655" s="400">
        <v>3632</v>
      </c>
      <c r="D655" s="99"/>
      <c r="E655" s="99"/>
      <c r="F655" s="36" t="s">
        <v>548</v>
      </c>
      <c r="G655" s="102"/>
      <c r="H655" s="98"/>
      <c r="I655" s="54"/>
      <c r="J655" s="184">
        <v>100</v>
      </c>
      <c r="K655" s="104">
        <v>2.153</v>
      </c>
      <c r="L655" s="184">
        <v>100</v>
      </c>
    </row>
    <row r="656" spans="1:12" ht="12.75">
      <c r="A656" s="16">
        <v>262</v>
      </c>
      <c r="B656" s="400">
        <v>5171</v>
      </c>
      <c r="C656" s="400">
        <v>4374</v>
      </c>
      <c r="D656" s="99"/>
      <c r="E656" s="99"/>
      <c r="F656" s="549" t="s">
        <v>806</v>
      </c>
      <c r="G656" s="69"/>
      <c r="H656" s="256"/>
      <c r="I656" s="192"/>
      <c r="J656" s="193">
        <v>0</v>
      </c>
      <c r="K656" s="104">
        <v>0</v>
      </c>
      <c r="L656" s="193">
        <v>200</v>
      </c>
    </row>
    <row r="657" spans="1:12" ht="12.75">
      <c r="A657" s="75">
        <v>262</v>
      </c>
      <c r="B657" s="474">
        <v>5171</v>
      </c>
      <c r="C657" s="474">
        <v>3639</v>
      </c>
      <c r="D657" s="175"/>
      <c r="E657" s="175"/>
      <c r="F657" s="253" t="s">
        <v>304</v>
      </c>
      <c r="G657" s="102"/>
      <c r="H657" s="98"/>
      <c r="I657" s="54"/>
      <c r="J657" s="184">
        <v>957</v>
      </c>
      <c r="K657" s="104">
        <v>741.609</v>
      </c>
      <c r="L657" s="184">
        <v>0</v>
      </c>
    </row>
    <row r="658" spans="1:12" ht="12.75">
      <c r="A658" s="75">
        <v>262</v>
      </c>
      <c r="B658" s="474">
        <v>5171</v>
      </c>
      <c r="C658" s="474">
        <v>4349</v>
      </c>
      <c r="D658" s="175"/>
      <c r="E658" s="175"/>
      <c r="F658" s="126" t="s">
        <v>62</v>
      </c>
      <c r="G658" s="102"/>
      <c r="H658" s="98"/>
      <c r="I658" s="54"/>
      <c r="J658" s="184">
        <v>51</v>
      </c>
      <c r="K658" s="104">
        <v>49.782</v>
      </c>
      <c r="L658" s="184">
        <v>10</v>
      </c>
    </row>
    <row r="659" spans="1:12" ht="12.75">
      <c r="A659" s="75">
        <v>262</v>
      </c>
      <c r="B659" s="474">
        <v>5139</v>
      </c>
      <c r="C659" s="474">
        <v>4349</v>
      </c>
      <c r="D659" s="175"/>
      <c r="E659" s="175"/>
      <c r="F659" s="522" t="s">
        <v>187</v>
      </c>
      <c r="G659" s="102"/>
      <c r="H659" s="98"/>
      <c r="I659" s="54"/>
      <c r="J659" s="184">
        <v>5</v>
      </c>
      <c r="K659" s="104">
        <v>3.26</v>
      </c>
      <c r="L659" s="184">
        <v>5</v>
      </c>
    </row>
    <row r="660" spans="1:12" ht="12.75">
      <c r="A660" s="75">
        <v>262</v>
      </c>
      <c r="B660" s="474">
        <v>5171</v>
      </c>
      <c r="C660" s="474">
        <v>4357</v>
      </c>
      <c r="D660" s="175"/>
      <c r="E660" s="175"/>
      <c r="F660" s="126" t="s">
        <v>93</v>
      </c>
      <c r="G660" s="102"/>
      <c r="H660" s="98"/>
      <c r="I660" s="54"/>
      <c r="J660" s="184">
        <v>320</v>
      </c>
      <c r="K660" s="104">
        <v>91.986</v>
      </c>
      <c r="L660" s="184">
        <v>0</v>
      </c>
    </row>
    <row r="661" spans="1:12" ht="12.75">
      <c r="A661" s="75">
        <v>262</v>
      </c>
      <c r="B661" s="474">
        <v>5901</v>
      </c>
      <c r="C661" s="474">
        <v>3639</v>
      </c>
      <c r="D661" s="175"/>
      <c r="E661" s="175"/>
      <c r="F661" s="253" t="s">
        <v>426</v>
      </c>
      <c r="G661" s="102"/>
      <c r="H661" s="98"/>
      <c r="I661" s="54"/>
      <c r="J661" s="184">
        <v>23</v>
      </c>
      <c r="K661" s="104">
        <v>0</v>
      </c>
      <c r="L661" s="184">
        <v>730</v>
      </c>
    </row>
    <row r="662" spans="1:12" ht="12.75">
      <c r="A662" s="58">
        <v>262</v>
      </c>
      <c r="B662" s="400"/>
      <c r="C662" s="400"/>
      <c r="D662" s="99"/>
      <c r="E662" s="99"/>
      <c r="F662" s="84" t="s">
        <v>549</v>
      </c>
      <c r="G662" s="102"/>
      <c r="H662" s="98"/>
      <c r="I662" s="54"/>
      <c r="J662" s="194">
        <f>SUM(J642:J661)</f>
        <v>2802</v>
      </c>
      <c r="K662" s="106">
        <f>SUM(K642:K661)</f>
        <v>1735.244</v>
      </c>
      <c r="L662" s="105">
        <f>SUM(L642:L661)</f>
        <v>2000</v>
      </c>
    </row>
    <row r="663" spans="1:12" ht="1.5" customHeight="1">
      <c r="A663" s="58"/>
      <c r="B663" s="400"/>
      <c r="C663" s="400"/>
      <c r="D663" s="99"/>
      <c r="E663" s="99"/>
      <c r="F663" s="84"/>
      <c r="G663" s="196"/>
      <c r="H663" s="118"/>
      <c r="I663" s="196"/>
      <c r="J663" s="194"/>
      <c r="K663" s="106"/>
      <c r="L663" s="185"/>
    </row>
    <row r="664" spans="1:12" ht="13.5" customHeight="1">
      <c r="A664" s="16">
        <v>264</v>
      </c>
      <c r="B664" s="400">
        <v>5169</v>
      </c>
      <c r="C664" s="400">
        <v>3639</v>
      </c>
      <c r="D664" s="99"/>
      <c r="E664" s="99"/>
      <c r="F664" s="86" t="s">
        <v>811</v>
      </c>
      <c r="G664" s="196"/>
      <c r="H664" s="118"/>
      <c r="I664" s="196"/>
      <c r="J664" s="193">
        <v>0</v>
      </c>
      <c r="K664" s="104">
        <v>0</v>
      </c>
      <c r="L664" s="184">
        <v>0</v>
      </c>
    </row>
    <row r="665" spans="1:12" ht="12.75">
      <c r="A665" s="16">
        <v>264</v>
      </c>
      <c r="B665" s="400">
        <v>5171</v>
      </c>
      <c r="C665" s="400">
        <v>3639</v>
      </c>
      <c r="D665" s="99"/>
      <c r="E665" s="99"/>
      <c r="F665" s="169" t="s">
        <v>812</v>
      </c>
      <c r="G665" s="196"/>
      <c r="H665" s="118"/>
      <c r="I665" s="196"/>
      <c r="J665" s="193">
        <v>24</v>
      </c>
      <c r="K665" s="107">
        <v>23.515</v>
      </c>
      <c r="L665" s="184">
        <v>30</v>
      </c>
    </row>
    <row r="666" spans="1:12" ht="12.75">
      <c r="A666" s="58">
        <v>264</v>
      </c>
      <c r="B666" s="400"/>
      <c r="C666" s="400"/>
      <c r="D666" s="99"/>
      <c r="E666" s="99"/>
      <c r="F666" s="42" t="s">
        <v>543</v>
      </c>
      <c r="G666" s="196"/>
      <c r="H666" s="118"/>
      <c r="I666" s="196"/>
      <c r="J666" s="194">
        <f>SUM(J664:J665)</f>
        <v>24</v>
      </c>
      <c r="K666" s="341">
        <f>SUM(K664:K665)</f>
        <v>23.515</v>
      </c>
      <c r="L666" s="194">
        <f>SUM(L664:L665)</f>
        <v>30</v>
      </c>
    </row>
    <row r="667" spans="1:12" ht="2.25" customHeight="1">
      <c r="A667" s="58"/>
      <c r="B667" s="400"/>
      <c r="C667" s="400"/>
      <c r="D667" s="99"/>
      <c r="E667" s="99"/>
      <c r="F667" s="42"/>
      <c r="G667" s="196"/>
      <c r="H667" s="118"/>
      <c r="I667" s="196"/>
      <c r="J667" s="194"/>
      <c r="K667" s="341"/>
      <c r="L667" s="185"/>
    </row>
    <row r="668" spans="1:12" ht="12.75">
      <c r="A668" s="58">
        <v>305</v>
      </c>
      <c r="B668" s="400">
        <v>5171</v>
      </c>
      <c r="C668" s="400">
        <v>3613</v>
      </c>
      <c r="D668" s="99"/>
      <c r="E668" s="99"/>
      <c r="F668" s="84" t="s">
        <v>49</v>
      </c>
      <c r="G668" s="196"/>
      <c r="H668" s="118"/>
      <c r="I668" s="196"/>
      <c r="J668" s="194">
        <v>81</v>
      </c>
      <c r="K668" s="106">
        <v>32.863</v>
      </c>
      <c r="L668" s="185">
        <v>30</v>
      </c>
    </row>
    <row r="669" spans="1:12" ht="12.75" customHeight="1">
      <c r="A669" s="56">
        <v>307</v>
      </c>
      <c r="B669" s="470">
        <v>5171</v>
      </c>
      <c r="C669" s="470">
        <v>3749</v>
      </c>
      <c r="D669" s="273"/>
      <c r="E669" s="273"/>
      <c r="F669" s="84" t="s">
        <v>87</v>
      </c>
      <c r="G669" s="196"/>
      <c r="H669" s="118"/>
      <c r="I669" s="196"/>
      <c r="J669" s="194">
        <v>1309</v>
      </c>
      <c r="K669" s="106">
        <v>1309</v>
      </c>
      <c r="L669" s="185">
        <v>0</v>
      </c>
    </row>
    <row r="670" spans="1:12" ht="13.5" customHeight="1">
      <c r="A670" s="60">
        <v>341</v>
      </c>
      <c r="B670" s="474">
        <v>5171</v>
      </c>
      <c r="C670" s="490">
        <v>3639</v>
      </c>
      <c r="D670" s="280"/>
      <c r="E670" s="175"/>
      <c r="F670" s="42" t="s">
        <v>1068</v>
      </c>
      <c r="G670" s="196"/>
      <c r="H670" s="118"/>
      <c r="I670" s="196"/>
      <c r="J670" s="194">
        <v>394.17</v>
      </c>
      <c r="K670" s="106">
        <v>303.41</v>
      </c>
      <c r="L670" s="185">
        <v>1200</v>
      </c>
    </row>
    <row r="671" spans="1:12" ht="13.5" customHeight="1">
      <c r="A671" s="60">
        <v>341</v>
      </c>
      <c r="B671" s="474">
        <v>5171</v>
      </c>
      <c r="C671" s="490">
        <v>3639</v>
      </c>
      <c r="D671" s="280"/>
      <c r="E671" s="175">
        <v>749</v>
      </c>
      <c r="F671" s="42" t="s">
        <v>785</v>
      </c>
      <c r="G671" s="196"/>
      <c r="H671" s="118"/>
      <c r="I671" s="196"/>
      <c r="J671" s="194">
        <v>1060.83</v>
      </c>
      <c r="K671" s="106">
        <v>0</v>
      </c>
      <c r="L671" s="185">
        <v>0</v>
      </c>
    </row>
    <row r="672" spans="1:12" ht="1.5" customHeight="1">
      <c r="A672" s="60"/>
      <c r="B672" s="474"/>
      <c r="C672" s="490"/>
      <c r="D672" s="280"/>
      <c r="E672" s="175"/>
      <c r="F672" s="42"/>
      <c r="G672" s="196"/>
      <c r="H672" s="118"/>
      <c r="I672" s="196"/>
      <c r="J672" s="194"/>
      <c r="K672" s="106"/>
      <c r="L672" s="185"/>
    </row>
    <row r="673" spans="1:12" ht="13.5" customHeight="1">
      <c r="A673" s="60">
        <v>342</v>
      </c>
      <c r="B673" s="474">
        <v>5171</v>
      </c>
      <c r="C673" s="490">
        <v>2310</v>
      </c>
      <c r="D673" s="280"/>
      <c r="E673" s="175"/>
      <c r="F673" s="42" t="s">
        <v>63</v>
      </c>
      <c r="G673" s="196"/>
      <c r="H673" s="118"/>
      <c r="I673" s="196"/>
      <c r="J673" s="194">
        <v>139</v>
      </c>
      <c r="K673" s="106">
        <v>214.454</v>
      </c>
      <c r="L673" s="185">
        <v>0</v>
      </c>
    </row>
    <row r="674" spans="1:12" ht="13.5" customHeight="1">
      <c r="A674" s="60">
        <v>342</v>
      </c>
      <c r="B674" s="474">
        <v>5171</v>
      </c>
      <c r="C674" s="490">
        <v>2321</v>
      </c>
      <c r="D674" s="280"/>
      <c r="E674" s="175"/>
      <c r="F674" s="42" t="s">
        <v>64</v>
      </c>
      <c r="G674" s="196"/>
      <c r="H674" s="118"/>
      <c r="I674" s="196"/>
      <c r="J674" s="194">
        <v>1241</v>
      </c>
      <c r="K674" s="106">
        <v>1343.447</v>
      </c>
      <c r="L674" s="185">
        <v>0</v>
      </c>
    </row>
    <row r="675" spans="1:12" ht="2.25" customHeight="1">
      <c r="A675" s="58"/>
      <c r="B675" s="400"/>
      <c r="C675" s="400"/>
      <c r="D675" s="99"/>
      <c r="E675" s="99"/>
      <c r="F675" s="42"/>
      <c r="G675" s="185"/>
      <c r="H675" s="106"/>
      <c r="I675" s="185"/>
      <c r="J675" s="194"/>
      <c r="K675" s="106"/>
      <c r="L675" s="185"/>
    </row>
    <row r="676" spans="1:13" ht="12.75" customHeight="1">
      <c r="A676" s="76">
        <v>343</v>
      </c>
      <c r="B676" s="474">
        <v>2310</v>
      </c>
      <c r="C676" s="490">
        <v>3639</v>
      </c>
      <c r="D676" s="280"/>
      <c r="E676" s="175"/>
      <c r="F676" s="42" t="s">
        <v>752</v>
      </c>
      <c r="G676" s="185">
        <v>74</v>
      </c>
      <c r="H676" s="106">
        <v>73.326</v>
      </c>
      <c r="I676" s="185">
        <v>200</v>
      </c>
      <c r="J676" s="197"/>
      <c r="K676" s="118"/>
      <c r="L676" s="196"/>
      <c r="M676" s="117"/>
    </row>
    <row r="677" spans="1:13" ht="13.5" customHeight="1">
      <c r="A677" s="58">
        <v>361</v>
      </c>
      <c r="B677" s="400">
        <v>5166</v>
      </c>
      <c r="C677" s="400">
        <v>5219</v>
      </c>
      <c r="D677" s="99"/>
      <c r="E677" s="99"/>
      <c r="F677" s="573" t="s">
        <v>127</v>
      </c>
      <c r="G677" s="128"/>
      <c r="H677" s="256"/>
      <c r="I677" s="196"/>
      <c r="J677" s="194">
        <v>271</v>
      </c>
      <c r="K677" s="106">
        <v>271.04</v>
      </c>
      <c r="L677" s="194">
        <v>0</v>
      </c>
      <c r="M677" s="117"/>
    </row>
    <row r="678" spans="1:13" ht="2.25" customHeight="1">
      <c r="A678" s="58"/>
      <c r="B678" s="400"/>
      <c r="C678" s="400"/>
      <c r="D678" s="99"/>
      <c r="E678" s="99"/>
      <c r="F678" s="500"/>
      <c r="G678" s="128"/>
      <c r="H678" s="256"/>
      <c r="I678" s="196"/>
      <c r="J678" s="198"/>
      <c r="K678" s="121"/>
      <c r="L678" s="198"/>
      <c r="M678" s="117"/>
    </row>
    <row r="679" spans="1:13" ht="13.5" customHeight="1">
      <c r="A679" s="16">
        <v>369</v>
      </c>
      <c r="B679" s="400">
        <v>4122</v>
      </c>
      <c r="C679" s="400"/>
      <c r="D679" s="99"/>
      <c r="E679" s="99">
        <v>432</v>
      </c>
      <c r="F679" s="584" t="s">
        <v>934</v>
      </c>
      <c r="G679" s="229">
        <v>253</v>
      </c>
      <c r="H679" s="104">
        <v>253.286</v>
      </c>
      <c r="I679" s="184">
        <v>0</v>
      </c>
      <c r="J679" s="550"/>
      <c r="K679" s="551"/>
      <c r="L679" s="550"/>
      <c r="M679" s="117"/>
    </row>
    <row r="680" spans="1:13" ht="13.5" customHeight="1">
      <c r="A680" s="16">
        <v>369</v>
      </c>
      <c r="B680" s="400">
        <v>5171</v>
      </c>
      <c r="C680" s="400">
        <v>3322</v>
      </c>
      <c r="D680" s="99"/>
      <c r="E680" s="99"/>
      <c r="F680" s="126" t="s">
        <v>94</v>
      </c>
      <c r="G680" s="128"/>
      <c r="H680" s="256"/>
      <c r="I680" s="196"/>
      <c r="J680" s="247">
        <v>169</v>
      </c>
      <c r="K680" s="134">
        <v>168.857</v>
      </c>
      <c r="L680" s="184">
        <v>0</v>
      </c>
      <c r="M680" s="117"/>
    </row>
    <row r="681" spans="1:13" ht="13.5" customHeight="1">
      <c r="A681" s="16">
        <v>369</v>
      </c>
      <c r="B681" s="400">
        <v>5171</v>
      </c>
      <c r="C681" s="400">
        <v>3322</v>
      </c>
      <c r="D681" s="99"/>
      <c r="E681" s="99">
        <v>432</v>
      </c>
      <c r="F681" s="86" t="s">
        <v>95</v>
      </c>
      <c r="G681" s="128"/>
      <c r="H681" s="256"/>
      <c r="I681" s="196"/>
      <c r="J681" s="193">
        <v>253</v>
      </c>
      <c r="K681" s="104">
        <v>253.286</v>
      </c>
      <c r="L681" s="184">
        <v>0</v>
      </c>
      <c r="M681" s="117"/>
    </row>
    <row r="682" spans="1:13" ht="13.5" customHeight="1">
      <c r="A682" s="58">
        <v>369</v>
      </c>
      <c r="B682" s="400"/>
      <c r="C682" s="400"/>
      <c r="D682" s="99"/>
      <c r="E682" s="99"/>
      <c r="F682" s="500" t="s">
        <v>96</v>
      </c>
      <c r="G682" s="112">
        <f>SUM(G679:G681)</f>
        <v>253</v>
      </c>
      <c r="H682" s="106">
        <f>SUM(H679:H681)</f>
        <v>253.286</v>
      </c>
      <c r="I682" s="185">
        <v>0</v>
      </c>
      <c r="J682" s="194">
        <f>SUM(J680:J681)</f>
        <v>422</v>
      </c>
      <c r="K682" s="106">
        <f>SUM(K680:K681)</f>
        <v>422.14300000000003</v>
      </c>
      <c r="L682" s="105">
        <f>SUM(L680:L681)</f>
        <v>0</v>
      </c>
      <c r="M682" s="117"/>
    </row>
    <row r="683" spans="1:13" ht="2.25" customHeight="1">
      <c r="A683" s="58"/>
      <c r="B683" s="400"/>
      <c r="C683" s="400"/>
      <c r="D683" s="99"/>
      <c r="E683" s="99"/>
      <c r="F683" s="500"/>
      <c r="G683" s="128"/>
      <c r="H683" s="98"/>
      <c r="I683" s="196"/>
      <c r="J683" s="194"/>
      <c r="K683" s="106"/>
      <c r="L683" s="194"/>
      <c r="M683" s="117"/>
    </row>
    <row r="684" spans="1:13" ht="12.75" customHeight="1">
      <c r="A684" s="58">
        <v>386</v>
      </c>
      <c r="B684" s="400">
        <v>5171</v>
      </c>
      <c r="C684" s="400">
        <v>2219</v>
      </c>
      <c r="D684" s="99"/>
      <c r="E684" s="99"/>
      <c r="F684" s="585" t="s">
        <v>495</v>
      </c>
      <c r="G684" s="128"/>
      <c r="H684" s="98"/>
      <c r="I684" s="196"/>
      <c r="J684" s="194">
        <v>817</v>
      </c>
      <c r="K684" s="106">
        <v>632.068</v>
      </c>
      <c r="L684" s="194">
        <v>0</v>
      </c>
      <c r="M684" s="117"/>
    </row>
    <row r="685" spans="1:13" ht="13.5" customHeight="1">
      <c r="A685" s="58">
        <v>480</v>
      </c>
      <c r="B685" s="400">
        <v>5171</v>
      </c>
      <c r="C685" s="400">
        <v>3111</v>
      </c>
      <c r="D685" s="99"/>
      <c r="E685" s="99"/>
      <c r="F685" s="500" t="s">
        <v>135</v>
      </c>
      <c r="G685" s="128"/>
      <c r="H685" s="256"/>
      <c r="I685" s="196"/>
      <c r="J685" s="194">
        <v>111</v>
      </c>
      <c r="K685" s="106">
        <v>110.83</v>
      </c>
      <c r="L685" s="194">
        <v>0</v>
      </c>
      <c r="M685" s="117"/>
    </row>
    <row r="686" spans="1:13" ht="13.5" customHeight="1">
      <c r="A686" s="58">
        <v>479</v>
      </c>
      <c r="B686" s="400">
        <v>5171</v>
      </c>
      <c r="C686" s="400">
        <v>3111</v>
      </c>
      <c r="D686" s="99"/>
      <c r="E686" s="99"/>
      <c r="F686" s="573" t="s">
        <v>804</v>
      </c>
      <c r="G686" s="128"/>
      <c r="H686" s="256"/>
      <c r="I686" s="196"/>
      <c r="J686" s="194">
        <v>0</v>
      </c>
      <c r="K686" s="106">
        <v>0</v>
      </c>
      <c r="L686" s="194">
        <v>200</v>
      </c>
      <c r="M686" s="117"/>
    </row>
    <row r="687" spans="1:13" ht="13.5" customHeight="1">
      <c r="A687" s="58">
        <v>482</v>
      </c>
      <c r="B687" s="400">
        <v>5171</v>
      </c>
      <c r="C687" s="400">
        <v>3111</v>
      </c>
      <c r="D687" s="99"/>
      <c r="E687" s="99"/>
      <c r="F687" s="500" t="s">
        <v>805</v>
      </c>
      <c r="G687" s="128"/>
      <c r="H687" s="256"/>
      <c r="I687" s="196"/>
      <c r="J687" s="194">
        <v>0</v>
      </c>
      <c r="K687" s="106">
        <v>0</v>
      </c>
      <c r="L687" s="194">
        <v>380</v>
      </c>
      <c r="M687" s="117"/>
    </row>
    <row r="688" spans="1:13" ht="12.75" customHeight="1">
      <c r="A688" s="58">
        <v>600</v>
      </c>
      <c r="B688" s="400">
        <v>2111</v>
      </c>
      <c r="C688" s="400">
        <v>6171</v>
      </c>
      <c r="D688" s="99"/>
      <c r="E688" s="99"/>
      <c r="F688" s="431" t="s">
        <v>729</v>
      </c>
      <c r="G688" s="112">
        <v>20</v>
      </c>
      <c r="H688" s="106">
        <v>0</v>
      </c>
      <c r="I688" s="185">
        <v>0</v>
      </c>
      <c r="J688" s="196"/>
      <c r="K688" s="118"/>
      <c r="L688" s="197"/>
      <c r="M688" s="117"/>
    </row>
    <row r="689" spans="1:12" ht="1.5" customHeight="1">
      <c r="A689" s="58"/>
      <c r="B689" s="400"/>
      <c r="C689" s="400"/>
      <c r="D689" s="99"/>
      <c r="E689" s="99"/>
      <c r="F689" s="430"/>
      <c r="G689" s="112"/>
      <c r="H689" s="106"/>
      <c r="I689" s="351"/>
      <c r="J689" s="185"/>
      <c r="K689" s="106"/>
      <c r="L689" s="194"/>
    </row>
    <row r="690" spans="1:12" ht="12.75">
      <c r="A690" s="16">
        <v>610</v>
      </c>
      <c r="B690" s="400">
        <v>5166</v>
      </c>
      <c r="C690" s="400">
        <v>3631</v>
      </c>
      <c r="D690" s="99"/>
      <c r="E690" s="99"/>
      <c r="F690" s="86" t="s">
        <v>330</v>
      </c>
      <c r="G690" s="239"/>
      <c r="H690" s="118"/>
      <c r="I690" s="196"/>
      <c r="J690" s="247">
        <v>79</v>
      </c>
      <c r="K690" s="134">
        <v>78.65</v>
      </c>
      <c r="L690" s="247">
        <v>0</v>
      </c>
    </row>
    <row r="691" spans="1:12" ht="12.75">
      <c r="A691" s="16">
        <v>610</v>
      </c>
      <c r="B691" s="400">
        <v>5171</v>
      </c>
      <c r="C691" s="400">
        <v>3631</v>
      </c>
      <c r="D691" s="99"/>
      <c r="E691" s="99"/>
      <c r="F691" s="8" t="s">
        <v>460</v>
      </c>
      <c r="G691" s="239"/>
      <c r="H691" s="118"/>
      <c r="I691" s="196"/>
      <c r="J691" s="193">
        <v>2300</v>
      </c>
      <c r="K691" s="104">
        <v>1895.319</v>
      </c>
      <c r="L691" s="247">
        <v>2300</v>
      </c>
    </row>
    <row r="692" spans="1:12" ht="12.75" customHeight="1">
      <c r="A692" s="58">
        <v>610</v>
      </c>
      <c r="B692" s="400"/>
      <c r="C692" s="400"/>
      <c r="D692" s="99"/>
      <c r="E692" s="99"/>
      <c r="F692" s="42" t="s">
        <v>649</v>
      </c>
      <c r="G692" s="196"/>
      <c r="H692" s="118"/>
      <c r="I692" s="196"/>
      <c r="J692" s="198">
        <f>SUM(J690:J691)</f>
        <v>2379</v>
      </c>
      <c r="K692" s="121">
        <f>SUM(K690:K691)</f>
        <v>1973.969</v>
      </c>
      <c r="L692" s="226">
        <f>SUM(L690:L691)</f>
        <v>2300</v>
      </c>
    </row>
    <row r="693" spans="1:12" ht="2.25" customHeight="1">
      <c r="A693" s="58"/>
      <c r="B693" s="400"/>
      <c r="C693" s="400"/>
      <c r="D693" s="99"/>
      <c r="E693" s="99"/>
      <c r="F693" s="423"/>
      <c r="G693" s="196"/>
      <c r="H693" s="118"/>
      <c r="I693" s="196"/>
      <c r="J693" s="501"/>
      <c r="K693" s="121"/>
      <c r="L693" s="201"/>
    </row>
    <row r="694" spans="1:12" ht="13.5" customHeight="1">
      <c r="A694" s="75">
        <v>614</v>
      </c>
      <c r="B694" s="474">
        <v>5169</v>
      </c>
      <c r="C694" s="474">
        <v>2212</v>
      </c>
      <c r="D694" s="175"/>
      <c r="E694" s="175"/>
      <c r="F694" s="602" t="s">
        <v>24</v>
      </c>
      <c r="G694" s="54"/>
      <c r="H694" s="98"/>
      <c r="I694" s="54"/>
      <c r="J694" s="193">
        <v>82</v>
      </c>
      <c r="K694" s="127">
        <v>81.675</v>
      </c>
      <c r="L694" s="247">
        <v>100</v>
      </c>
    </row>
    <row r="695" spans="1:12" ht="12.75">
      <c r="A695" s="17">
        <v>614</v>
      </c>
      <c r="B695" s="400">
        <v>5171</v>
      </c>
      <c r="C695" s="400">
        <v>2212</v>
      </c>
      <c r="D695" s="99"/>
      <c r="E695" s="99"/>
      <c r="F695" s="67" t="s">
        <v>996</v>
      </c>
      <c r="G695" s="54"/>
      <c r="H695" s="98"/>
      <c r="I695" s="54"/>
      <c r="J695" s="193">
        <v>5183.116</v>
      </c>
      <c r="K695" s="104">
        <v>5132.08</v>
      </c>
      <c r="L695" s="247">
        <v>5100</v>
      </c>
    </row>
    <row r="696" spans="1:12" ht="12.75">
      <c r="A696" s="51">
        <v>614</v>
      </c>
      <c r="B696" s="474">
        <v>5171</v>
      </c>
      <c r="C696" s="474">
        <v>2212</v>
      </c>
      <c r="D696" s="175"/>
      <c r="E696" s="175">
        <v>749</v>
      </c>
      <c r="F696" s="67" t="s">
        <v>786</v>
      </c>
      <c r="G696" s="54"/>
      <c r="H696" s="98"/>
      <c r="I696" s="54"/>
      <c r="J696" s="193">
        <v>549.884</v>
      </c>
      <c r="K696" s="127">
        <v>0</v>
      </c>
      <c r="L696" s="247">
        <v>0</v>
      </c>
    </row>
    <row r="697" spans="1:12" ht="12.75">
      <c r="A697" s="76">
        <v>614</v>
      </c>
      <c r="B697" s="474"/>
      <c r="C697" s="474"/>
      <c r="D697" s="175"/>
      <c r="E697" s="175"/>
      <c r="F697" s="65" t="s">
        <v>868</v>
      </c>
      <c r="G697" s="135"/>
      <c r="H697" s="118"/>
      <c r="I697" s="196"/>
      <c r="J697" s="185">
        <f>SUM(J694:J696)</f>
        <v>5815</v>
      </c>
      <c r="K697" s="121">
        <f>SUM(K694:K696)</f>
        <v>5213.755</v>
      </c>
      <c r="L697" s="105">
        <f>SUM(L694:L696)</f>
        <v>5200</v>
      </c>
    </row>
    <row r="698" spans="1:12" ht="1.5" customHeight="1">
      <c r="A698" s="76"/>
      <c r="B698" s="474"/>
      <c r="C698" s="474"/>
      <c r="D698" s="175"/>
      <c r="E698" s="175"/>
      <c r="F698" s="552"/>
      <c r="G698" s="135"/>
      <c r="H698" s="118"/>
      <c r="I698" s="196"/>
      <c r="J698" s="186"/>
      <c r="K698" s="121"/>
      <c r="L698" s="194"/>
    </row>
    <row r="699" spans="1:12" ht="12.75" customHeight="1">
      <c r="A699" s="76">
        <v>905</v>
      </c>
      <c r="B699" s="474">
        <v>4123</v>
      </c>
      <c r="C699" s="474"/>
      <c r="D699" s="175" t="s">
        <v>228</v>
      </c>
      <c r="E699" s="175">
        <v>83005</v>
      </c>
      <c r="F699" s="552" t="s">
        <v>1033</v>
      </c>
      <c r="G699" s="105">
        <v>0</v>
      </c>
      <c r="H699" s="106">
        <v>8.5</v>
      </c>
      <c r="I699" s="185">
        <v>0</v>
      </c>
      <c r="J699" s="598"/>
      <c r="K699" s="245"/>
      <c r="L699" s="197"/>
    </row>
    <row r="700" spans="1:12" ht="1.5" customHeight="1">
      <c r="A700" s="76"/>
      <c r="B700" s="474"/>
      <c r="C700" s="474"/>
      <c r="D700" s="175"/>
      <c r="E700" s="175"/>
      <c r="F700" s="552"/>
      <c r="G700" s="135"/>
      <c r="H700" s="118"/>
      <c r="I700" s="196"/>
      <c r="J700" s="196"/>
      <c r="K700" s="118"/>
      <c r="L700" s="197"/>
    </row>
    <row r="701" spans="1:12" ht="12.75">
      <c r="A701" s="75">
        <v>955</v>
      </c>
      <c r="B701" s="474">
        <v>4122</v>
      </c>
      <c r="C701" s="474"/>
      <c r="D701" s="175"/>
      <c r="E701" s="175">
        <v>431</v>
      </c>
      <c r="F701" s="555" t="s">
        <v>935</v>
      </c>
      <c r="G701" s="103">
        <v>251</v>
      </c>
      <c r="H701" s="104">
        <v>251</v>
      </c>
      <c r="I701" s="184">
        <v>0</v>
      </c>
      <c r="J701" s="599"/>
      <c r="K701" s="302"/>
      <c r="L701" s="605"/>
    </row>
    <row r="702" spans="1:12" ht="12.75">
      <c r="A702" s="75">
        <v>955</v>
      </c>
      <c r="B702" s="474">
        <v>5171</v>
      </c>
      <c r="C702" s="474">
        <v>3315</v>
      </c>
      <c r="D702" s="175"/>
      <c r="E702" s="175">
        <v>431</v>
      </c>
      <c r="F702" s="553" t="s">
        <v>98</v>
      </c>
      <c r="G702" s="135"/>
      <c r="H702" s="118"/>
      <c r="I702" s="196"/>
      <c r="J702" s="199">
        <v>251</v>
      </c>
      <c r="K702" s="556">
        <v>251</v>
      </c>
      <c r="L702" s="247">
        <v>0</v>
      </c>
    </row>
    <row r="703" spans="1:12" ht="12.75">
      <c r="A703" s="75">
        <v>955</v>
      </c>
      <c r="B703" s="474">
        <v>5171</v>
      </c>
      <c r="C703" s="474">
        <v>3315</v>
      </c>
      <c r="D703" s="175"/>
      <c r="E703" s="175"/>
      <c r="F703" s="553" t="s">
        <v>103</v>
      </c>
      <c r="G703" s="135"/>
      <c r="H703" s="118"/>
      <c r="I703" s="196"/>
      <c r="J703" s="184">
        <v>266</v>
      </c>
      <c r="K703" s="127">
        <v>265.645</v>
      </c>
      <c r="L703" s="247">
        <v>0</v>
      </c>
    </row>
    <row r="704" spans="1:12" ht="12.75">
      <c r="A704" s="76">
        <v>955</v>
      </c>
      <c r="B704" s="474"/>
      <c r="C704" s="474"/>
      <c r="D704" s="175"/>
      <c r="E704" s="175"/>
      <c r="F704" s="552" t="s">
        <v>97</v>
      </c>
      <c r="G704" s="105">
        <f>SUM(G701:G703)</f>
        <v>251</v>
      </c>
      <c r="H704" s="106">
        <f>SUM(H701:H703)</f>
        <v>251</v>
      </c>
      <c r="I704" s="105">
        <f>SUM(I701:I703)</f>
        <v>0</v>
      </c>
      <c r="J704" s="185">
        <f>SUM(J702:J703)</f>
        <v>517</v>
      </c>
      <c r="K704" s="121">
        <f>SUM(K702:K703)</f>
        <v>516.645</v>
      </c>
      <c r="L704" s="105">
        <f>SUM(L702:L703)</f>
        <v>0</v>
      </c>
    </row>
    <row r="705" spans="1:12" ht="1.5" customHeight="1">
      <c r="A705" s="76"/>
      <c r="B705" s="474"/>
      <c r="C705" s="474"/>
      <c r="D705" s="175"/>
      <c r="E705" s="175"/>
      <c r="F705" s="444"/>
      <c r="G705" s="54"/>
      <c r="H705" s="98"/>
      <c r="I705" s="54"/>
      <c r="J705" s="186"/>
      <c r="K705" s="121"/>
      <c r="L705" s="442"/>
    </row>
    <row r="706" spans="1:12" ht="12.75" customHeight="1">
      <c r="A706" s="75">
        <v>966</v>
      </c>
      <c r="B706" s="474">
        <v>4122</v>
      </c>
      <c r="C706" s="474"/>
      <c r="D706" s="175"/>
      <c r="E706" s="175">
        <v>420</v>
      </c>
      <c r="F706" s="67" t="s">
        <v>106</v>
      </c>
      <c r="G706" s="543">
        <v>180</v>
      </c>
      <c r="H706" s="104">
        <v>180</v>
      </c>
      <c r="I706" s="184">
        <v>0</v>
      </c>
      <c r="J706" s="554"/>
      <c r="K706" s="551"/>
      <c r="L706" s="550"/>
    </row>
    <row r="707" spans="1:12" ht="12.75" customHeight="1">
      <c r="A707" s="75">
        <v>966</v>
      </c>
      <c r="B707" s="474">
        <v>5171</v>
      </c>
      <c r="C707" s="474">
        <v>2223</v>
      </c>
      <c r="D707" s="175"/>
      <c r="E707" s="175">
        <v>420</v>
      </c>
      <c r="F707" s="40" t="s">
        <v>107</v>
      </c>
      <c r="G707" s="54"/>
      <c r="H707" s="98"/>
      <c r="I707" s="54"/>
      <c r="J707" s="199">
        <v>180</v>
      </c>
      <c r="K707" s="134">
        <v>180</v>
      </c>
      <c r="L707" s="247">
        <v>0</v>
      </c>
    </row>
    <row r="708" spans="1:12" ht="12.75" customHeight="1">
      <c r="A708" s="75">
        <v>966</v>
      </c>
      <c r="B708" s="474">
        <v>5171</v>
      </c>
      <c r="C708" s="474">
        <v>2223</v>
      </c>
      <c r="D708" s="175"/>
      <c r="E708" s="175"/>
      <c r="F708" s="40" t="s">
        <v>108</v>
      </c>
      <c r="G708" s="54"/>
      <c r="H708" s="98"/>
      <c r="I708" s="54"/>
      <c r="J708" s="184">
        <v>220</v>
      </c>
      <c r="K708" s="104">
        <v>219.3</v>
      </c>
      <c r="L708" s="247">
        <v>0</v>
      </c>
    </row>
    <row r="709" spans="1:12" ht="12.75" customHeight="1">
      <c r="A709" s="76">
        <v>966</v>
      </c>
      <c r="B709" s="474"/>
      <c r="C709" s="474"/>
      <c r="D709" s="175"/>
      <c r="E709" s="175"/>
      <c r="F709" s="422" t="s">
        <v>105</v>
      </c>
      <c r="G709" s="105">
        <f>SUM(G706:G708)</f>
        <v>180</v>
      </c>
      <c r="H709" s="106">
        <f>SUM(H706:H708)</f>
        <v>180</v>
      </c>
      <c r="I709" s="105">
        <f>SUM(I706:I708)</f>
        <v>0</v>
      </c>
      <c r="J709" s="185">
        <f>SUM(J707:J708)</f>
        <v>400</v>
      </c>
      <c r="K709" s="106">
        <f>SUM(K707:K708)</f>
        <v>399.3</v>
      </c>
      <c r="L709" s="105">
        <f>SUM(L707:L708)</f>
        <v>0</v>
      </c>
    </row>
    <row r="710" spans="1:12" ht="1.5" customHeight="1">
      <c r="A710" s="76"/>
      <c r="B710" s="474"/>
      <c r="C710" s="474"/>
      <c r="D710" s="175"/>
      <c r="E710" s="175"/>
      <c r="F710" s="444"/>
      <c r="G710" s="54"/>
      <c r="H710" s="98"/>
      <c r="I710" s="54"/>
      <c r="J710" s="185"/>
      <c r="K710" s="106"/>
      <c r="L710" s="201"/>
    </row>
    <row r="711" spans="1:12" ht="12.75" customHeight="1">
      <c r="A711" s="16">
        <v>968</v>
      </c>
      <c r="B711" s="400">
        <v>5171</v>
      </c>
      <c r="C711" s="400">
        <v>2212</v>
      </c>
      <c r="D711" s="99"/>
      <c r="E711" s="99">
        <v>27034</v>
      </c>
      <c r="F711" s="67" t="s">
        <v>194</v>
      </c>
      <c r="G711" s="54" t="s">
        <v>193</v>
      </c>
      <c r="H711" s="98"/>
      <c r="I711" s="54"/>
      <c r="J711" s="184">
        <v>3277</v>
      </c>
      <c r="K711" s="104">
        <v>0</v>
      </c>
      <c r="L711" s="247">
        <v>0</v>
      </c>
    </row>
    <row r="712" spans="1:12" ht="12.75" customHeight="1">
      <c r="A712" s="162">
        <v>968</v>
      </c>
      <c r="B712" s="400">
        <v>5171</v>
      </c>
      <c r="C712" s="400">
        <v>2212</v>
      </c>
      <c r="D712" s="99"/>
      <c r="E712" s="99"/>
      <c r="F712" s="602" t="s">
        <v>195</v>
      </c>
      <c r="G712" s="54"/>
      <c r="H712" s="98"/>
      <c r="I712" s="54"/>
      <c r="J712" s="184">
        <v>1104</v>
      </c>
      <c r="K712" s="104">
        <v>0</v>
      </c>
      <c r="L712" s="193">
        <v>0</v>
      </c>
    </row>
    <row r="713" spans="1:12" ht="12.75" customHeight="1" thickBot="1">
      <c r="A713" s="58">
        <v>968</v>
      </c>
      <c r="B713" s="400"/>
      <c r="C713" s="400"/>
      <c r="D713" s="99"/>
      <c r="E713" s="99"/>
      <c r="F713" s="66" t="s">
        <v>194</v>
      </c>
      <c r="G713" s="54"/>
      <c r="H713" s="98"/>
      <c r="I713" s="54"/>
      <c r="J713" s="186">
        <f>SUM(J711:J712)</f>
        <v>4381</v>
      </c>
      <c r="K713" s="121">
        <f>SUM(K711:K712)</f>
        <v>0</v>
      </c>
      <c r="L713" s="226">
        <f>SUM(L711:L712)</f>
        <v>0</v>
      </c>
    </row>
    <row r="714" spans="1:12" ht="13.5" thickBot="1">
      <c r="A714" s="3"/>
      <c r="B714" s="469"/>
      <c r="C714" s="469"/>
      <c r="D714" s="214"/>
      <c r="E714" s="214"/>
      <c r="F714" s="15" t="s">
        <v>675</v>
      </c>
      <c r="G714" s="306">
        <f>SUM(G688+G676+G682+G704+G709+G699)</f>
        <v>778</v>
      </c>
      <c r="H714" s="432">
        <f>SUM(H688+H676+H682+H704+H709+H699)</f>
        <v>766.112</v>
      </c>
      <c r="I714" s="306">
        <f>SUM(I688+I676+I682+I704+I709+I699)</f>
        <v>200</v>
      </c>
      <c r="J714" s="307">
        <f>SUM(J697+J692+J670+J668+J666+J662+J669+J673+J674+J677+J713+J685+J682+J704+J709+J684+J671)</f>
        <v>22164</v>
      </c>
      <c r="K714" s="305">
        <f>SUM(K697+K692+K670+K668+K666+K662+K673+K674+K669+K677+K713+K685+K682+K704+K709+K684+K671)</f>
        <v>14501.683</v>
      </c>
      <c r="L714" s="307">
        <f>SUM(L697+L692+L670+L668+L666+L662+L673+L674+L669+L677+L713+L685+L682+L704+L709+L684+L686+L687+L671)</f>
        <v>11340</v>
      </c>
    </row>
    <row r="715" spans="1:12" ht="3" customHeight="1" thickBot="1">
      <c r="A715" s="4"/>
      <c r="B715" s="471"/>
      <c r="C715" s="471"/>
      <c r="D715" s="272"/>
      <c r="E715" s="272"/>
      <c r="G715" s="53"/>
      <c r="H715" s="96"/>
      <c r="I715" s="111"/>
      <c r="J715" s="53" t="s">
        <v>316</v>
      </c>
      <c r="K715" s="96"/>
      <c r="L715" s="183"/>
    </row>
    <row r="716" spans="1:12" ht="13.5" thickBot="1">
      <c r="A716" s="5">
        <v>7</v>
      </c>
      <c r="B716" s="462"/>
      <c r="C716" s="462"/>
      <c r="D716" s="210"/>
      <c r="E716" s="210"/>
      <c r="F716" s="10" t="s">
        <v>397</v>
      </c>
      <c r="G716" s="53"/>
      <c r="H716" s="96"/>
      <c r="I716" s="111"/>
      <c r="J716" s="53"/>
      <c r="K716" s="96"/>
      <c r="L716" s="183"/>
    </row>
    <row r="717" spans="1:12" ht="12.75">
      <c r="A717" s="47">
        <v>408</v>
      </c>
      <c r="B717" s="400">
        <v>5166</v>
      </c>
      <c r="C717" s="400">
        <v>2169</v>
      </c>
      <c r="D717" s="277"/>
      <c r="E717" s="277"/>
      <c r="F717" s="84" t="s">
        <v>915</v>
      </c>
      <c r="G717" s="102"/>
      <c r="H717" s="98"/>
      <c r="I717" s="54"/>
      <c r="J717" s="185">
        <v>5</v>
      </c>
      <c r="K717" s="106">
        <v>0</v>
      </c>
      <c r="L717" s="185">
        <v>5</v>
      </c>
    </row>
    <row r="718" spans="1:12" ht="12.75">
      <c r="A718" s="47">
        <v>408</v>
      </c>
      <c r="B718" s="400">
        <v>2324</v>
      </c>
      <c r="C718" s="400">
        <v>2169</v>
      </c>
      <c r="D718" s="277"/>
      <c r="E718" s="277"/>
      <c r="F718" s="84" t="s">
        <v>79</v>
      </c>
      <c r="G718" s="84">
        <v>95</v>
      </c>
      <c r="H718" s="106">
        <v>95.334</v>
      </c>
      <c r="I718" s="185">
        <v>0</v>
      </c>
      <c r="J718" s="196"/>
      <c r="K718" s="118"/>
      <c r="L718" s="196"/>
    </row>
    <row r="719" spans="1:12" ht="12.75">
      <c r="A719" s="58">
        <v>409</v>
      </c>
      <c r="B719" s="400">
        <v>1361</v>
      </c>
      <c r="C719" s="400"/>
      <c r="D719" s="99"/>
      <c r="E719" s="99"/>
      <c r="F719" s="42" t="s">
        <v>398</v>
      </c>
      <c r="G719" s="185">
        <v>1800</v>
      </c>
      <c r="H719" s="106">
        <v>1506.95</v>
      </c>
      <c r="I719" s="185">
        <v>1800</v>
      </c>
      <c r="J719" s="111"/>
      <c r="K719" s="96"/>
      <c r="L719" s="183"/>
    </row>
    <row r="720" spans="1:12" ht="12.75">
      <c r="A720" s="58">
        <v>410</v>
      </c>
      <c r="B720" s="400">
        <v>2212</v>
      </c>
      <c r="C720" s="400">
        <v>2169</v>
      </c>
      <c r="D720" s="99"/>
      <c r="E720" s="99"/>
      <c r="F720" s="42" t="s">
        <v>399</v>
      </c>
      <c r="G720" s="186">
        <v>100</v>
      </c>
      <c r="H720" s="106">
        <v>25</v>
      </c>
      <c r="I720" s="185">
        <v>30</v>
      </c>
      <c r="J720" s="354"/>
      <c r="K720" s="96"/>
      <c r="L720" s="183"/>
    </row>
    <row r="721" spans="1:12" ht="12.75">
      <c r="A721" s="58">
        <v>410</v>
      </c>
      <c r="B721" s="400">
        <v>2324</v>
      </c>
      <c r="C721" s="400">
        <v>2169</v>
      </c>
      <c r="D721" s="99"/>
      <c r="E721" s="99"/>
      <c r="F721" s="42" t="s">
        <v>586</v>
      </c>
      <c r="G721" s="186">
        <v>10</v>
      </c>
      <c r="H721" s="106">
        <v>1.5</v>
      </c>
      <c r="I721" s="185">
        <v>2</v>
      </c>
      <c r="J721" s="111"/>
      <c r="K721" s="96"/>
      <c r="L721" s="183"/>
    </row>
    <row r="722" spans="1:12" ht="12.75">
      <c r="A722" s="58">
        <v>411</v>
      </c>
      <c r="B722" s="400">
        <v>4121</v>
      </c>
      <c r="C722" s="400"/>
      <c r="D722" s="99"/>
      <c r="E722" s="99"/>
      <c r="F722" s="84" t="s">
        <v>719</v>
      </c>
      <c r="G722" s="185">
        <v>1</v>
      </c>
      <c r="H722" s="106">
        <v>0</v>
      </c>
      <c r="I722" s="185">
        <v>1</v>
      </c>
      <c r="J722" s="111"/>
      <c r="K722" s="96"/>
      <c r="L722" s="183"/>
    </row>
    <row r="723" spans="1:12" ht="13.5" customHeight="1" thickBot="1">
      <c r="A723" s="58">
        <v>413</v>
      </c>
      <c r="B723" s="400">
        <v>1361</v>
      </c>
      <c r="C723" s="400"/>
      <c r="D723" s="99"/>
      <c r="E723" s="99"/>
      <c r="F723" s="65" t="s">
        <v>902</v>
      </c>
      <c r="G723" s="186">
        <v>1</v>
      </c>
      <c r="H723" s="106">
        <v>0.475</v>
      </c>
      <c r="I723" s="185">
        <v>1</v>
      </c>
      <c r="J723" s="111"/>
      <c r="K723" s="96"/>
      <c r="L723" s="183"/>
    </row>
    <row r="724" spans="1:12" ht="13.5" thickBot="1">
      <c r="A724" s="4"/>
      <c r="B724" s="471"/>
      <c r="C724" s="471"/>
      <c r="D724" s="272"/>
      <c r="E724" s="272"/>
      <c r="F724" s="15" t="s">
        <v>400</v>
      </c>
      <c r="G724" s="306">
        <f>SUM(G718:G723)</f>
        <v>2007</v>
      </c>
      <c r="H724" s="114">
        <f>SUM(H718:H723)</f>
        <v>1629.259</v>
      </c>
      <c r="I724" s="113">
        <f>SUM(I718:I723)</f>
        <v>1834</v>
      </c>
      <c r="J724" s="307">
        <f>SUM(J717:J723)</f>
        <v>5</v>
      </c>
      <c r="K724" s="308">
        <f>SUM(K717:K723)</f>
        <v>0</v>
      </c>
      <c r="L724" s="672">
        <f>SUM(L717:L723)</f>
        <v>5</v>
      </c>
    </row>
    <row r="725" spans="1:12" ht="3.75" customHeight="1" thickBot="1">
      <c r="A725" s="4"/>
      <c r="B725" s="471"/>
      <c r="C725" s="471"/>
      <c r="D725" s="272"/>
      <c r="E725" s="272"/>
      <c r="F725" s="11"/>
      <c r="G725" s="53"/>
      <c r="H725" s="96"/>
      <c r="I725" s="111"/>
      <c r="J725" s="53"/>
      <c r="K725" s="96"/>
      <c r="L725" s="183"/>
    </row>
    <row r="726" spans="1:12" ht="13.5" thickBot="1">
      <c r="A726" s="5">
        <v>8</v>
      </c>
      <c r="B726" s="481"/>
      <c r="C726" s="481"/>
      <c r="D726" s="279"/>
      <c r="E726" s="279"/>
      <c r="F726" s="12" t="s">
        <v>645</v>
      </c>
      <c r="G726" s="124"/>
      <c r="H726" s="317"/>
      <c r="I726" s="111"/>
      <c r="J726" s="53"/>
      <c r="K726" s="96"/>
      <c r="L726" s="183"/>
    </row>
    <row r="727" spans="1:12" ht="12.75">
      <c r="A727" s="181">
        <v>386</v>
      </c>
      <c r="B727" s="472">
        <v>5137</v>
      </c>
      <c r="C727" s="472">
        <v>3745</v>
      </c>
      <c r="D727" s="276"/>
      <c r="E727" s="276"/>
      <c r="F727" s="331" t="s">
        <v>131</v>
      </c>
      <c r="G727" s="109"/>
      <c r="H727" s="110"/>
      <c r="I727" s="111"/>
      <c r="J727" s="86">
        <v>50</v>
      </c>
      <c r="K727" s="104">
        <v>0</v>
      </c>
      <c r="L727" s="184">
        <v>50</v>
      </c>
    </row>
    <row r="728" spans="1:12" ht="12.75">
      <c r="A728" s="181">
        <v>386</v>
      </c>
      <c r="B728" s="472">
        <v>5139</v>
      </c>
      <c r="C728" s="472">
        <v>3745</v>
      </c>
      <c r="D728" s="276"/>
      <c r="E728" s="276"/>
      <c r="F728" s="331" t="s">
        <v>50</v>
      </c>
      <c r="G728" s="109"/>
      <c r="H728" s="110"/>
      <c r="I728" s="111"/>
      <c r="J728" s="86">
        <v>100</v>
      </c>
      <c r="K728" s="104">
        <v>0</v>
      </c>
      <c r="L728" s="184">
        <v>80</v>
      </c>
    </row>
    <row r="729" spans="1:12" ht="12.75">
      <c r="A729" s="64">
        <v>386</v>
      </c>
      <c r="B729" s="476">
        <v>5169</v>
      </c>
      <c r="C729" s="476">
        <v>3745</v>
      </c>
      <c r="D729" s="100"/>
      <c r="E729" s="100"/>
      <c r="F729" s="164" t="s">
        <v>132</v>
      </c>
      <c r="G729" s="109"/>
      <c r="H729" s="110"/>
      <c r="I729" s="111"/>
      <c r="J729" s="86">
        <v>50</v>
      </c>
      <c r="K729" s="104">
        <v>24.43</v>
      </c>
      <c r="L729" s="184">
        <v>70</v>
      </c>
    </row>
    <row r="730" spans="1:12" ht="12.75">
      <c r="A730" s="73">
        <v>386</v>
      </c>
      <c r="B730" s="476"/>
      <c r="C730" s="476"/>
      <c r="D730" s="100"/>
      <c r="E730" s="100"/>
      <c r="F730" s="65" t="s">
        <v>133</v>
      </c>
      <c r="G730" s="109"/>
      <c r="H730" s="110"/>
      <c r="I730" s="111"/>
      <c r="J730" s="84">
        <f>SUM(J727:J729)</f>
        <v>200</v>
      </c>
      <c r="K730" s="106">
        <f>SUM(K727:K729)</f>
        <v>24.43</v>
      </c>
      <c r="L730" s="105">
        <f>SUM(L727:L729)</f>
        <v>200</v>
      </c>
    </row>
    <row r="731" spans="1:12" ht="1.5" customHeight="1">
      <c r="A731" s="73"/>
      <c r="B731" s="524"/>
      <c r="C731" s="524"/>
      <c r="D731" s="212"/>
      <c r="E731" s="212"/>
      <c r="F731" s="38"/>
      <c r="G731" s="109"/>
      <c r="H731" s="110"/>
      <c r="I731" s="111"/>
      <c r="J731" s="86"/>
      <c r="K731" s="104"/>
      <c r="L731" s="184"/>
    </row>
    <row r="732" spans="1:12" ht="13.5" customHeight="1">
      <c r="A732" s="181">
        <v>429</v>
      </c>
      <c r="B732" s="472">
        <v>5137</v>
      </c>
      <c r="C732" s="472">
        <v>3745</v>
      </c>
      <c r="D732" s="276"/>
      <c r="E732" s="276"/>
      <c r="F732" s="157" t="s">
        <v>464</v>
      </c>
      <c r="G732" s="109"/>
      <c r="H732" s="96"/>
      <c r="I732" s="111"/>
      <c r="J732" s="184">
        <v>30</v>
      </c>
      <c r="K732" s="104">
        <v>29.673</v>
      </c>
      <c r="L732" s="184">
        <v>2</v>
      </c>
    </row>
    <row r="733" spans="1:12" ht="12.75">
      <c r="A733" s="17">
        <v>429</v>
      </c>
      <c r="B733" s="400">
        <v>5139</v>
      </c>
      <c r="C733" s="400">
        <v>3745</v>
      </c>
      <c r="D733" s="99"/>
      <c r="E733" s="99"/>
      <c r="F733" s="8" t="s">
        <v>451</v>
      </c>
      <c r="G733" s="102"/>
      <c r="H733" s="98"/>
      <c r="I733" s="54"/>
      <c r="J733" s="184">
        <v>100</v>
      </c>
      <c r="K733" s="107">
        <v>56.157</v>
      </c>
      <c r="L733" s="184">
        <v>60</v>
      </c>
    </row>
    <row r="734" spans="1:12" ht="12.75">
      <c r="A734" s="17">
        <v>429</v>
      </c>
      <c r="B734" s="400">
        <v>5156</v>
      </c>
      <c r="C734" s="400">
        <v>3745</v>
      </c>
      <c r="D734" s="99"/>
      <c r="E734" s="99"/>
      <c r="F734" s="8" t="s">
        <v>4</v>
      </c>
      <c r="G734" s="102"/>
      <c r="H734" s="98"/>
      <c r="I734" s="54"/>
      <c r="J734" s="184">
        <v>2</v>
      </c>
      <c r="K734" s="107">
        <v>1.519</v>
      </c>
      <c r="L734" s="184">
        <v>2</v>
      </c>
    </row>
    <row r="735" spans="1:12" ht="12.75">
      <c r="A735" s="17">
        <v>429</v>
      </c>
      <c r="B735" s="400">
        <v>5169</v>
      </c>
      <c r="C735" s="400">
        <v>3745</v>
      </c>
      <c r="D735" s="99"/>
      <c r="E735" s="99"/>
      <c r="F735" s="8" t="s">
        <v>535</v>
      </c>
      <c r="G735" s="102"/>
      <c r="H735" s="98"/>
      <c r="I735" s="54"/>
      <c r="J735" s="184">
        <v>1521</v>
      </c>
      <c r="K735" s="107">
        <v>1239.326</v>
      </c>
      <c r="L735" s="184">
        <v>1591</v>
      </c>
    </row>
    <row r="736" spans="1:12" ht="12.75">
      <c r="A736" s="47">
        <v>429</v>
      </c>
      <c r="B736" s="400"/>
      <c r="C736" s="400"/>
      <c r="D736" s="99"/>
      <c r="E736" s="99"/>
      <c r="F736" s="42" t="s">
        <v>698</v>
      </c>
      <c r="G736" s="102"/>
      <c r="H736" s="98"/>
      <c r="I736" s="54"/>
      <c r="J736" s="194">
        <f>SUM(J732:J735)</f>
        <v>1653</v>
      </c>
      <c r="K736" s="108">
        <f>SUM(K732:K735)</f>
        <v>1326.675</v>
      </c>
      <c r="L736" s="112">
        <f>SUM(L732:L735)</f>
        <v>1655</v>
      </c>
    </row>
    <row r="737" spans="5:12" ht="3" customHeight="1">
      <c r="E737" s="254"/>
      <c r="G737" s="53"/>
      <c r="H737" s="96"/>
      <c r="I737" s="111"/>
      <c r="J737" s="193"/>
      <c r="K737" s="104"/>
      <c r="L737" s="184"/>
    </row>
    <row r="738" spans="1:12" ht="12.75">
      <c r="A738" s="47">
        <v>430</v>
      </c>
      <c r="B738" s="400">
        <v>5169</v>
      </c>
      <c r="C738" s="400">
        <v>1032</v>
      </c>
      <c r="D738" s="99"/>
      <c r="E738" s="99"/>
      <c r="F738" s="42" t="s">
        <v>401</v>
      </c>
      <c r="G738" s="102"/>
      <c r="H738" s="98"/>
      <c r="I738" s="221"/>
      <c r="J738" s="194">
        <v>0</v>
      </c>
      <c r="K738" s="106">
        <v>0</v>
      </c>
      <c r="L738" s="185">
        <v>10</v>
      </c>
    </row>
    <row r="739" spans="1:12" ht="3" customHeight="1">
      <c r="A739" s="47"/>
      <c r="B739" s="400"/>
      <c r="C739" s="400"/>
      <c r="D739" s="99"/>
      <c r="E739" s="99"/>
      <c r="F739" s="42"/>
      <c r="G739" s="102"/>
      <c r="H739" s="98"/>
      <c r="I739" s="54"/>
      <c r="J739" s="193"/>
      <c r="K739" s="104"/>
      <c r="L739" s="184"/>
    </row>
    <row r="740" spans="1:12" ht="12.75">
      <c r="A740" s="51">
        <v>431</v>
      </c>
      <c r="B740" s="474">
        <v>5169</v>
      </c>
      <c r="C740" s="474">
        <v>1037</v>
      </c>
      <c r="D740" s="175"/>
      <c r="E740" s="99"/>
      <c r="F740" s="8" t="s">
        <v>465</v>
      </c>
      <c r="G740" s="102"/>
      <c r="H740" s="98"/>
      <c r="I740" s="54"/>
      <c r="J740" s="193">
        <v>17</v>
      </c>
      <c r="K740" s="104">
        <v>17</v>
      </c>
      <c r="L740" s="184">
        <v>17</v>
      </c>
    </row>
    <row r="741" spans="1:12" ht="12.75">
      <c r="A741" s="58">
        <v>431</v>
      </c>
      <c r="B741" s="400"/>
      <c r="C741" s="400"/>
      <c r="D741" s="99"/>
      <c r="E741" s="99"/>
      <c r="F741" s="42" t="s">
        <v>402</v>
      </c>
      <c r="G741" s="102"/>
      <c r="H741" s="98"/>
      <c r="I741" s="54"/>
      <c r="J741" s="194">
        <f>SUM(J740)</f>
        <v>17</v>
      </c>
      <c r="K741" s="106">
        <f>SUM(K740)</f>
        <v>17</v>
      </c>
      <c r="L741" s="105">
        <f>SUM(L740)</f>
        <v>17</v>
      </c>
    </row>
    <row r="742" spans="1:12" ht="2.25" customHeight="1">
      <c r="A742" s="58"/>
      <c r="B742" s="400"/>
      <c r="C742" s="400"/>
      <c r="D742" s="99"/>
      <c r="E742" s="99"/>
      <c r="F742" s="42"/>
      <c r="G742" s="102"/>
      <c r="H742" s="98"/>
      <c r="I742" s="54"/>
      <c r="J742" s="194"/>
      <c r="K742" s="106"/>
      <c r="L742" s="184"/>
    </row>
    <row r="743" spans="1:12" ht="13.5" customHeight="1">
      <c r="A743" s="57">
        <v>432</v>
      </c>
      <c r="B743" s="470">
        <v>5134</v>
      </c>
      <c r="C743" s="470">
        <v>3769</v>
      </c>
      <c r="D743" s="273"/>
      <c r="E743" s="99"/>
      <c r="F743" s="36" t="s">
        <v>700</v>
      </c>
      <c r="G743" s="102"/>
      <c r="H743" s="98"/>
      <c r="I743" s="54"/>
      <c r="J743" s="184">
        <v>7</v>
      </c>
      <c r="K743" s="104">
        <v>6.989</v>
      </c>
      <c r="L743" s="184">
        <v>7</v>
      </c>
    </row>
    <row r="744" spans="1:12" ht="13.5" customHeight="1">
      <c r="A744" s="57">
        <v>432</v>
      </c>
      <c r="B744" s="470">
        <v>5137</v>
      </c>
      <c r="C744" s="470">
        <v>3769</v>
      </c>
      <c r="D744" s="273"/>
      <c r="E744" s="99"/>
      <c r="F744" s="36" t="s">
        <v>442</v>
      </c>
      <c r="G744" s="102"/>
      <c r="H744" s="98"/>
      <c r="I744" s="221"/>
      <c r="J744" s="184">
        <v>30</v>
      </c>
      <c r="K744" s="104">
        <v>10.892</v>
      </c>
      <c r="L744" s="184">
        <v>3</v>
      </c>
    </row>
    <row r="745" spans="1:12" ht="12.75">
      <c r="A745" s="57">
        <v>432</v>
      </c>
      <c r="B745" s="470">
        <v>5139</v>
      </c>
      <c r="C745" s="470">
        <v>3769</v>
      </c>
      <c r="D745" s="273"/>
      <c r="E745" s="99"/>
      <c r="F745" s="36" t="s">
        <v>451</v>
      </c>
      <c r="G745" s="102"/>
      <c r="H745" s="98"/>
      <c r="I745" s="221"/>
      <c r="J745" s="184">
        <v>2</v>
      </c>
      <c r="K745" s="107">
        <v>0</v>
      </c>
      <c r="L745" s="184">
        <v>2</v>
      </c>
    </row>
    <row r="746" spans="1:12" ht="12.75">
      <c r="A746" s="16">
        <v>432</v>
      </c>
      <c r="B746" s="400">
        <v>5169</v>
      </c>
      <c r="C746" s="400">
        <v>3769</v>
      </c>
      <c r="D746" s="99"/>
      <c r="E746" s="99"/>
      <c r="F746" s="36" t="s">
        <v>873</v>
      </c>
      <c r="G746" s="102"/>
      <c r="H746" s="98"/>
      <c r="I746" s="54"/>
      <c r="J746" s="184">
        <v>20</v>
      </c>
      <c r="K746" s="107">
        <v>13.302</v>
      </c>
      <c r="L746" s="184">
        <v>47</v>
      </c>
    </row>
    <row r="747" spans="1:12" ht="12.75">
      <c r="A747" s="58">
        <v>432</v>
      </c>
      <c r="B747" s="400"/>
      <c r="C747" s="400"/>
      <c r="D747" s="99"/>
      <c r="E747" s="99"/>
      <c r="F747" s="84" t="s">
        <v>1029</v>
      </c>
      <c r="G747" s="102"/>
      <c r="H747" s="98"/>
      <c r="I747" s="54"/>
      <c r="J747" s="194">
        <f>SUM(J743:J746)</f>
        <v>59</v>
      </c>
      <c r="K747" s="108">
        <f>SUM(K743:K746)</f>
        <v>31.183</v>
      </c>
      <c r="L747" s="112">
        <f>SUM(L743:L746)</f>
        <v>59</v>
      </c>
    </row>
    <row r="748" spans="1:12" ht="2.25" customHeight="1">
      <c r="A748" s="58"/>
      <c r="B748" s="400"/>
      <c r="C748" s="400"/>
      <c r="D748" s="99"/>
      <c r="E748" s="99"/>
      <c r="F748" s="42"/>
      <c r="G748" s="102"/>
      <c r="H748" s="98"/>
      <c r="I748" s="54"/>
      <c r="J748" s="193"/>
      <c r="K748" s="106"/>
      <c r="L748" s="184"/>
    </row>
    <row r="749" spans="1:12" ht="12.75">
      <c r="A749" s="58">
        <v>433</v>
      </c>
      <c r="B749" s="400">
        <v>5164</v>
      </c>
      <c r="C749" s="400">
        <v>3769</v>
      </c>
      <c r="D749" s="99"/>
      <c r="E749" s="99"/>
      <c r="F749" s="42" t="s">
        <v>884</v>
      </c>
      <c r="G749" s="102"/>
      <c r="H749" s="98"/>
      <c r="I749" s="54"/>
      <c r="J749" s="194">
        <v>3</v>
      </c>
      <c r="K749" s="106">
        <v>0</v>
      </c>
      <c r="L749" s="185">
        <v>3</v>
      </c>
    </row>
    <row r="750" spans="1:12" ht="2.25" customHeight="1">
      <c r="A750" s="58"/>
      <c r="B750" s="400"/>
      <c r="C750" s="400"/>
      <c r="D750" s="99"/>
      <c r="E750" s="99"/>
      <c r="F750" s="42"/>
      <c r="G750" s="102"/>
      <c r="H750" s="98"/>
      <c r="I750" s="54"/>
      <c r="J750" s="194"/>
      <c r="K750" s="106"/>
      <c r="L750" s="184"/>
    </row>
    <row r="751" spans="1:12" ht="12.75">
      <c r="A751" s="16">
        <v>435</v>
      </c>
      <c r="B751" s="400">
        <v>5139</v>
      </c>
      <c r="C751" s="400">
        <v>3722</v>
      </c>
      <c r="D751" s="99"/>
      <c r="E751" s="99"/>
      <c r="F751" s="36" t="s">
        <v>852</v>
      </c>
      <c r="G751" s="102"/>
      <c r="H751" s="98"/>
      <c r="I751" s="54"/>
      <c r="J751" s="184">
        <v>10</v>
      </c>
      <c r="K751" s="104">
        <v>2.057</v>
      </c>
      <c r="L751" s="184">
        <v>10</v>
      </c>
    </row>
    <row r="752" spans="1:12" ht="13.5" customHeight="1">
      <c r="A752" s="16">
        <v>435</v>
      </c>
      <c r="B752" s="400">
        <v>5169</v>
      </c>
      <c r="C752" s="400">
        <v>3722</v>
      </c>
      <c r="D752" s="99"/>
      <c r="E752" s="99"/>
      <c r="F752" s="36" t="s">
        <v>853</v>
      </c>
      <c r="G752" s="102"/>
      <c r="H752" s="98"/>
      <c r="I752" s="54"/>
      <c r="J752" s="184">
        <v>15</v>
      </c>
      <c r="K752" s="104">
        <v>1.53</v>
      </c>
      <c r="L752" s="184">
        <v>15</v>
      </c>
    </row>
    <row r="753" spans="1:12" ht="13.5" customHeight="1">
      <c r="A753" s="16">
        <v>435</v>
      </c>
      <c r="B753" s="400">
        <v>5171</v>
      </c>
      <c r="C753" s="400">
        <v>3722</v>
      </c>
      <c r="D753" s="99"/>
      <c r="E753" s="99"/>
      <c r="F753" s="36" t="s">
        <v>763</v>
      </c>
      <c r="G753" s="102"/>
      <c r="H753" s="98"/>
      <c r="I753" s="54"/>
      <c r="J753" s="184">
        <v>5</v>
      </c>
      <c r="K753" s="104">
        <v>1.46</v>
      </c>
      <c r="L753" s="184">
        <v>5</v>
      </c>
    </row>
    <row r="754" spans="1:12" ht="12.75">
      <c r="A754" s="58">
        <v>435</v>
      </c>
      <c r="B754" s="400"/>
      <c r="C754" s="400"/>
      <c r="D754" s="99"/>
      <c r="E754" s="99"/>
      <c r="F754" s="42" t="s">
        <v>854</v>
      </c>
      <c r="G754" s="102"/>
      <c r="H754" s="98"/>
      <c r="I754" s="54"/>
      <c r="J754" s="194">
        <f>SUM(J751:J753)</f>
        <v>30</v>
      </c>
      <c r="K754" s="106">
        <f>SUM(K751:K753)</f>
        <v>5.047</v>
      </c>
      <c r="L754" s="105">
        <f>SUM(L751:L753)</f>
        <v>30</v>
      </c>
    </row>
    <row r="755" spans="1:12" ht="3" customHeight="1">
      <c r="A755" s="49"/>
      <c r="B755" s="400"/>
      <c r="C755" s="400"/>
      <c r="D755" s="99"/>
      <c r="E755" s="99"/>
      <c r="F755" s="42"/>
      <c r="G755" s="102"/>
      <c r="H755" s="98"/>
      <c r="I755" s="54"/>
      <c r="J755" s="193"/>
      <c r="K755" s="104"/>
      <c r="L755" s="184"/>
    </row>
    <row r="756" spans="1:12" ht="12.75">
      <c r="A756" s="47">
        <v>436</v>
      </c>
      <c r="B756" s="400">
        <v>5169</v>
      </c>
      <c r="C756" s="400">
        <v>3745</v>
      </c>
      <c r="D756" s="99"/>
      <c r="E756" s="99"/>
      <c r="F756" s="42" t="s">
        <v>1076</v>
      </c>
      <c r="G756" s="102"/>
      <c r="H756" s="98"/>
      <c r="I756" s="54"/>
      <c r="J756" s="185">
        <v>2814</v>
      </c>
      <c r="K756" s="106">
        <v>2716.323</v>
      </c>
      <c r="L756" s="185">
        <v>3080</v>
      </c>
    </row>
    <row r="757" spans="1:12" ht="1.5" customHeight="1">
      <c r="A757" s="47"/>
      <c r="B757" s="400"/>
      <c r="C757" s="400"/>
      <c r="D757" s="99"/>
      <c r="E757" s="99"/>
      <c r="F757" s="42"/>
      <c r="G757" s="102"/>
      <c r="H757" s="98"/>
      <c r="I757" s="54"/>
      <c r="J757" s="193"/>
      <c r="K757" s="104"/>
      <c r="L757" s="184"/>
    </row>
    <row r="758" spans="1:12" ht="12.75">
      <c r="A758" s="17">
        <v>437</v>
      </c>
      <c r="B758" s="400">
        <v>5137</v>
      </c>
      <c r="C758" s="400">
        <v>3745</v>
      </c>
      <c r="D758" s="99"/>
      <c r="E758" s="99"/>
      <c r="F758" s="86" t="s">
        <v>425</v>
      </c>
      <c r="G758" s="102"/>
      <c r="H758" s="98"/>
      <c r="I758" s="699"/>
      <c r="J758" s="184">
        <v>60</v>
      </c>
      <c r="K758" s="104">
        <v>32.903</v>
      </c>
      <c r="L758" s="184">
        <v>60</v>
      </c>
    </row>
    <row r="759" spans="1:12" ht="12.75">
      <c r="A759" s="16">
        <v>437</v>
      </c>
      <c r="B759" s="400">
        <v>5139</v>
      </c>
      <c r="C759" s="400">
        <v>3745</v>
      </c>
      <c r="D759" s="99"/>
      <c r="E759" s="99"/>
      <c r="F759" s="36" t="s">
        <v>457</v>
      </c>
      <c r="G759" s="102"/>
      <c r="H759" s="98"/>
      <c r="I759" s="54"/>
      <c r="J759" s="184">
        <v>55</v>
      </c>
      <c r="K759" s="104">
        <v>43.047</v>
      </c>
      <c r="L759" s="184">
        <v>75</v>
      </c>
    </row>
    <row r="760" spans="1:12" ht="12.75">
      <c r="A760" s="51">
        <v>437</v>
      </c>
      <c r="B760" s="474">
        <v>5169</v>
      </c>
      <c r="C760" s="474">
        <v>3745</v>
      </c>
      <c r="D760" s="175"/>
      <c r="E760" s="175"/>
      <c r="F760" s="36" t="s">
        <v>388</v>
      </c>
      <c r="G760" s="102"/>
      <c r="H760" s="98"/>
      <c r="I760" s="54"/>
      <c r="J760" s="184">
        <v>15</v>
      </c>
      <c r="K760" s="104">
        <v>14.706</v>
      </c>
      <c r="L760" s="184">
        <v>55</v>
      </c>
    </row>
    <row r="761" spans="1:12" ht="12.75">
      <c r="A761" s="17">
        <v>437</v>
      </c>
      <c r="B761" s="400">
        <v>5171</v>
      </c>
      <c r="C761" s="400">
        <v>3745</v>
      </c>
      <c r="D761" s="99"/>
      <c r="E761" s="99"/>
      <c r="F761" s="36" t="s">
        <v>588</v>
      </c>
      <c r="G761" s="102"/>
      <c r="H761" s="98"/>
      <c r="I761" s="54"/>
      <c r="J761" s="184">
        <v>100</v>
      </c>
      <c r="K761" s="104">
        <v>84.196</v>
      </c>
      <c r="L761" s="184">
        <v>40</v>
      </c>
    </row>
    <row r="762" spans="1:12" ht="12.75">
      <c r="A762" s="58">
        <v>437</v>
      </c>
      <c r="B762" s="400"/>
      <c r="C762" s="400"/>
      <c r="D762" s="99"/>
      <c r="E762" s="99"/>
      <c r="F762" s="42" t="s">
        <v>569</v>
      </c>
      <c r="G762" s="102"/>
      <c r="H762" s="98"/>
      <c r="I762" s="54"/>
      <c r="J762" s="194">
        <f>SUM(J758:J761)</f>
        <v>230</v>
      </c>
      <c r="K762" s="106">
        <f>SUM(K758:K761)</f>
        <v>174.85199999999998</v>
      </c>
      <c r="L762" s="105">
        <f>SUM(L758:L761)</f>
        <v>230</v>
      </c>
    </row>
    <row r="763" spans="1:12" ht="2.25" customHeight="1">
      <c r="A763" s="58"/>
      <c r="B763" s="400"/>
      <c r="C763" s="400"/>
      <c r="D763" s="99"/>
      <c r="E763" s="99"/>
      <c r="F763" s="42"/>
      <c r="G763" s="102"/>
      <c r="H763" s="98"/>
      <c r="I763" s="54"/>
      <c r="J763" s="193"/>
      <c r="K763" s="106"/>
      <c r="L763" s="184"/>
    </row>
    <row r="764" spans="1:12" ht="12.75">
      <c r="A764" s="16">
        <v>438</v>
      </c>
      <c r="B764" s="400">
        <v>5139</v>
      </c>
      <c r="C764" s="400">
        <v>3319</v>
      </c>
      <c r="D764" s="99"/>
      <c r="E764" s="99"/>
      <c r="F764" s="36" t="s">
        <v>451</v>
      </c>
      <c r="G764" s="102"/>
      <c r="H764" s="98"/>
      <c r="I764" s="699"/>
      <c r="J764" s="184">
        <v>30</v>
      </c>
      <c r="K764" s="104">
        <v>1.674</v>
      </c>
      <c r="L764" s="184">
        <v>35</v>
      </c>
    </row>
    <row r="765" spans="1:12" ht="12.75">
      <c r="A765" s="16">
        <v>438</v>
      </c>
      <c r="B765" s="400">
        <v>5137</v>
      </c>
      <c r="C765" s="400">
        <v>3319</v>
      </c>
      <c r="D765" s="99"/>
      <c r="E765" s="99"/>
      <c r="F765" s="36" t="s">
        <v>539</v>
      </c>
      <c r="G765" s="102"/>
      <c r="H765" s="98"/>
      <c r="I765" s="699"/>
      <c r="J765" s="184">
        <v>0</v>
      </c>
      <c r="K765" s="104">
        <v>0</v>
      </c>
      <c r="L765" s="184">
        <v>50</v>
      </c>
    </row>
    <row r="766" spans="1:12" ht="12.75">
      <c r="A766" s="16">
        <v>438</v>
      </c>
      <c r="B766" s="400">
        <v>5169</v>
      </c>
      <c r="C766" s="400">
        <v>3319</v>
      </c>
      <c r="D766" s="99"/>
      <c r="E766" s="99"/>
      <c r="F766" s="36" t="s">
        <v>465</v>
      </c>
      <c r="G766" s="102"/>
      <c r="H766" s="98"/>
      <c r="I766" s="699"/>
      <c r="J766" s="184">
        <v>177</v>
      </c>
      <c r="K766" s="104">
        <v>61.855</v>
      </c>
      <c r="L766" s="184">
        <v>190</v>
      </c>
    </row>
    <row r="767" spans="1:12" ht="12.75">
      <c r="A767" s="16">
        <v>438</v>
      </c>
      <c r="B767" s="400">
        <v>5171</v>
      </c>
      <c r="C767" s="400">
        <v>3319</v>
      </c>
      <c r="D767" s="99"/>
      <c r="E767" s="99"/>
      <c r="F767" s="36" t="s">
        <v>1053</v>
      </c>
      <c r="G767" s="102"/>
      <c r="H767" s="98"/>
      <c r="I767" s="699"/>
      <c r="J767" s="184">
        <v>13</v>
      </c>
      <c r="K767" s="104">
        <v>0.799</v>
      </c>
      <c r="L767" s="184">
        <v>3</v>
      </c>
    </row>
    <row r="768" spans="1:12" ht="12.75">
      <c r="A768" s="58">
        <v>438</v>
      </c>
      <c r="B768" s="400"/>
      <c r="C768" s="400"/>
      <c r="D768" s="99"/>
      <c r="E768" s="99"/>
      <c r="F768" s="42" t="s">
        <v>353</v>
      </c>
      <c r="G768" s="102"/>
      <c r="H768" s="98"/>
      <c r="J768" s="194">
        <f>SUM(J764:J767)</f>
        <v>220</v>
      </c>
      <c r="K768" s="106">
        <f>SUM(K764:K767)</f>
        <v>64.328</v>
      </c>
      <c r="L768" s="105">
        <f>SUM(L764:L767)</f>
        <v>278</v>
      </c>
    </row>
    <row r="769" spans="1:12" ht="2.25" customHeight="1">
      <c r="A769" s="58"/>
      <c r="B769" s="400"/>
      <c r="C769" s="400"/>
      <c r="D769" s="99"/>
      <c r="E769" s="99"/>
      <c r="F769" s="42"/>
      <c r="G769" s="102"/>
      <c r="H769" s="98"/>
      <c r="I769" s="54"/>
      <c r="J769" s="193"/>
      <c r="K769" s="104"/>
      <c r="L769" s="184"/>
    </row>
    <row r="770" spans="1:12" ht="12.75">
      <c r="A770" s="16">
        <v>439</v>
      </c>
      <c r="B770" s="400">
        <v>5169</v>
      </c>
      <c r="C770" s="400">
        <v>3721</v>
      </c>
      <c r="D770" s="99"/>
      <c r="E770" s="99"/>
      <c r="F770" s="36" t="s">
        <v>331</v>
      </c>
      <c r="G770" s="102"/>
      <c r="H770" s="98"/>
      <c r="I770" s="693"/>
      <c r="J770" s="184">
        <v>75</v>
      </c>
      <c r="K770" s="104">
        <v>43.068</v>
      </c>
      <c r="L770" s="184">
        <v>70</v>
      </c>
    </row>
    <row r="771" spans="1:12" ht="12.75">
      <c r="A771" s="16">
        <v>439</v>
      </c>
      <c r="B771" s="400">
        <v>5139</v>
      </c>
      <c r="C771" s="400">
        <v>3722</v>
      </c>
      <c r="D771" s="99"/>
      <c r="E771" s="99"/>
      <c r="F771" s="101" t="s">
        <v>336</v>
      </c>
      <c r="G771" s="102"/>
      <c r="H771" s="98"/>
      <c r="I771" s="54"/>
      <c r="J771" s="184">
        <v>90</v>
      </c>
      <c r="K771" s="104">
        <v>84.119</v>
      </c>
      <c r="L771" s="184">
        <v>100</v>
      </c>
    </row>
    <row r="772" spans="1:12" ht="12.75">
      <c r="A772" s="16">
        <v>439</v>
      </c>
      <c r="B772" s="400">
        <v>5169</v>
      </c>
      <c r="C772" s="400">
        <v>3722</v>
      </c>
      <c r="D772" s="99"/>
      <c r="E772" s="99"/>
      <c r="F772" s="36" t="s">
        <v>329</v>
      </c>
      <c r="G772" s="218"/>
      <c r="H772" s="98"/>
      <c r="I772" s="693"/>
      <c r="J772" s="184">
        <v>8504</v>
      </c>
      <c r="K772" s="104">
        <v>7222.133</v>
      </c>
      <c r="L772" s="184">
        <v>8350</v>
      </c>
    </row>
    <row r="773" spans="1:12" ht="12.75">
      <c r="A773" s="16">
        <v>439</v>
      </c>
      <c r="B773" s="400">
        <v>5169</v>
      </c>
      <c r="C773" s="400">
        <v>3729</v>
      </c>
      <c r="D773" s="99"/>
      <c r="E773" s="99"/>
      <c r="F773" s="36" t="s">
        <v>1005</v>
      </c>
      <c r="G773" s="102"/>
      <c r="H773" s="98"/>
      <c r="I773" s="693"/>
      <c r="J773" s="184">
        <v>223</v>
      </c>
      <c r="K773" s="104">
        <v>202.054</v>
      </c>
      <c r="L773" s="184">
        <v>200</v>
      </c>
    </row>
    <row r="774" spans="1:12" ht="12.75">
      <c r="A774" s="58">
        <v>439</v>
      </c>
      <c r="B774" s="400"/>
      <c r="C774" s="400"/>
      <c r="D774" s="99"/>
      <c r="E774" s="99"/>
      <c r="F774" s="42" t="s">
        <v>702</v>
      </c>
      <c r="G774" s="102"/>
      <c r="H774" s="98"/>
      <c r="I774" s="54"/>
      <c r="J774" s="185">
        <f>SUM(J770:J773)</f>
        <v>8892</v>
      </c>
      <c r="K774" s="106">
        <f>SUM(K770:K773)</f>
        <v>7551.374</v>
      </c>
      <c r="L774" s="105">
        <f>SUM(L770:L773)</f>
        <v>8720</v>
      </c>
    </row>
    <row r="775" spans="1:12" ht="2.25" customHeight="1">
      <c r="A775" s="58"/>
      <c r="B775" s="400"/>
      <c r="C775" s="400"/>
      <c r="D775" s="99"/>
      <c r="E775" s="99"/>
      <c r="F775" s="42"/>
      <c r="G775" s="102"/>
      <c r="H775" s="98"/>
      <c r="I775" s="54"/>
      <c r="J775" s="185"/>
      <c r="K775" s="106"/>
      <c r="L775" s="105"/>
    </row>
    <row r="776" spans="1:12" ht="12.75">
      <c r="A776" s="58">
        <v>462</v>
      </c>
      <c r="B776" s="400">
        <v>5169</v>
      </c>
      <c r="C776" s="400">
        <v>3723</v>
      </c>
      <c r="D776" s="99"/>
      <c r="E776" s="99"/>
      <c r="F776" s="36" t="s">
        <v>703</v>
      </c>
      <c r="G776" s="102"/>
      <c r="H776" s="98"/>
      <c r="I776" s="693"/>
      <c r="J776" s="184">
        <v>1777</v>
      </c>
      <c r="K776" s="104">
        <v>1776.752</v>
      </c>
      <c r="L776" s="184">
        <v>1777</v>
      </c>
    </row>
    <row r="777" spans="1:12" ht="12.75">
      <c r="A777" s="58">
        <v>463</v>
      </c>
      <c r="B777" s="400">
        <v>5169</v>
      </c>
      <c r="C777" s="400">
        <v>3722</v>
      </c>
      <c r="D777" s="99"/>
      <c r="E777" s="99"/>
      <c r="F777" s="36" t="s">
        <v>1006</v>
      </c>
      <c r="G777" s="102"/>
      <c r="H777" s="98"/>
      <c r="I777" s="693"/>
      <c r="J777" s="184">
        <v>1140</v>
      </c>
      <c r="K777" s="104">
        <v>981.894</v>
      </c>
      <c r="L777" s="184">
        <v>1200</v>
      </c>
    </row>
    <row r="778" spans="1:12" ht="12.75">
      <c r="A778" s="58">
        <v>464</v>
      </c>
      <c r="B778" s="400">
        <v>5169</v>
      </c>
      <c r="C778" s="400">
        <v>3723</v>
      </c>
      <c r="D778" s="99"/>
      <c r="E778" s="99"/>
      <c r="F778" s="36" t="s">
        <v>15</v>
      </c>
      <c r="G778" s="102"/>
      <c r="H778" s="98"/>
      <c r="I778" s="693"/>
      <c r="J778" s="184">
        <v>270</v>
      </c>
      <c r="K778" s="104">
        <v>270.252</v>
      </c>
      <c r="L778" s="184">
        <v>270</v>
      </c>
    </row>
    <row r="779" spans="1:12" ht="12.75">
      <c r="A779" s="58">
        <v>465</v>
      </c>
      <c r="B779" s="400">
        <v>5169</v>
      </c>
      <c r="C779" s="400">
        <v>3722</v>
      </c>
      <c r="D779" s="99"/>
      <c r="E779" s="99"/>
      <c r="F779" s="86" t="s">
        <v>6</v>
      </c>
      <c r="G779" s="102"/>
      <c r="H779" s="98"/>
      <c r="I779" s="693"/>
      <c r="J779" s="184">
        <v>2</v>
      </c>
      <c r="K779" s="104">
        <v>1.65</v>
      </c>
      <c r="L779" s="184">
        <v>20</v>
      </c>
    </row>
    <row r="780" spans="1:12" ht="12.75">
      <c r="A780" s="76"/>
      <c r="B780" s="474"/>
      <c r="C780" s="474"/>
      <c r="D780" s="175"/>
      <c r="E780" s="175"/>
      <c r="F780" s="503" t="s">
        <v>701</v>
      </c>
      <c r="G780" s="237"/>
      <c r="H780" s="98"/>
      <c r="I780" s="54"/>
      <c r="J780" s="504">
        <f>SUM(J779+J778+J777+J776+J774)</f>
        <v>12081</v>
      </c>
      <c r="K780" s="505">
        <f>SUM(K774:K779)</f>
        <v>10581.922</v>
      </c>
      <c r="L780" s="504">
        <f>SUM(L774:L779)</f>
        <v>11987</v>
      </c>
    </row>
    <row r="781" spans="1:12" ht="1.5" customHeight="1">
      <c r="A781" s="76"/>
      <c r="B781" s="474"/>
      <c r="C781" s="474"/>
      <c r="D781" s="175"/>
      <c r="E781" s="175"/>
      <c r="F781" s="500"/>
      <c r="G781" s="237"/>
      <c r="H781" s="98"/>
      <c r="I781" s="54"/>
      <c r="J781" s="501"/>
      <c r="K781" s="347"/>
      <c r="L781" s="195"/>
    </row>
    <row r="782" spans="1:12" ht="12.75" customHeight="1">
      <c r="A782" s="75">
        <v>440</v>
      </c>
      <c r="B782" s="474">
        <v>4122</v>
      </c>
      <c r="C782" s="474"/>
      <c r="D782" s="175"/>
      <c r="E782" s="175">
        <v>424</v>
      </c>
      <c r="F782" s="549" t="s">
        <v>104</v>
      </c>
      <c r="G782" s="184">
        <v>40</v>
      </c>
      <c r="H782" s="104">
        <v>39.978</v>
      </c>
      <c r="I782" s="184">
        <v>0</v>
      </c>
      <c r="J782" s="550"/>
      <c r="K782" s="557"/>
      <c r="L782" s="587"/>
    </row>
    <row r="783" spans="1:12" ht="12.75" customHeight="1">
      <c r="A783" s="75">
        <v>440</v>
      </c>
      <c r="B783" s="474">
        <v>5169</v>
      </c>
      <c r="C783" s="474">
        <v>3639</v>
      </c>
      <c r="D783" s="175"/>
      <c r="E783" s="175">
        <v>424</v>
      </c>
      <c r="F783" s="36" t="s">
        <v>589</v>
      </c>
      <c r="G783" s="237"/>
      <c r="H783" s="98"/>
      <c r="I783" s="54"/>
      <c r="J783" s="193">
        <v>40</v>
      </c>
      <c r="K783" s="502">
        <v>39.978</v>
      </c>
      <c r="L783" s="184">
        <v>0</v>
      </c>
    </row>
    <row r="784" spans="1:12" ht="12.75" customHeight="1">
      <c r="A784" s="75">
        <v>440</v>
      </c>
      <c r="B784" s="474">
        <v>5169</v>
      </c>
      <c r="C784" s="474">
        <v>1014</v>
      </c>
      <c r="D784" s="175"/>
      <c r="E784" s="175"/>
      <c r="F784" s="36" t="s">
        <v>590</v>
      </c>
      <c r="G784" s="237"/>
      <c r="H784" s="98"/>
      <c r="I784" s="54"/>
      <c r="J784" s="193">
        <v>0</v>
      </c>
      <c r="K784" s="502">
        <v>48.862</v>
      </c>
      <c r="L784" s="184">
        <v>0</v>
      </c>
    </row>
    <row r="785" spans="1:12" ht="13.5" customHeight="1">
      <c r="A785" s="16">
        <v>440</v>
      </c>
      <c r="B785" s="400">
        <v>5133</v>
      </c>
      <c r="C785" s="400">
        <v>1014</v>
      </c>
      <c r="D785" s="99"/>
      <c r="E785" s="99"/>
      <c r="F785" s="36" t="s">
        <v>513</v>
      </c>
      <c r="G785" s="102"/>
      <c r="H785" s="98"/>
      <c r="I785" s="54"/>
      <c r="J785" s="184">
        <v>100</v>
      </c>
      <c r="K785" s="502">
        <v>0</v>
      </c>
      <c r="L785" s="184">
        <v>100</v>
      </c>
    </row>
    <row r="786" spans="1:12" ht="13.5" customHeight="1">
      <c r="A786" s="48">
        <v>440</v>
      </c>
      <c r="B786" s="470">
        <v>5137</v>
      </c>
      <c r="C786" s="133">
        <v>1014</v>
      </c>
      <c r="D786" s="216"/>
      <c r="E786" s="273"/>
      <c r="F786" s="35" t="s">
        <v>539</v>
      </c>
      <c r="G786" s="102"/>
      <c r="H786" s="98"/>
      <c r="I786" s="54"/>
      <c r="J786" s="184">
        <v>23</v>
      </c>
      <c r="K786" s="104">
        <v>23.666</v>
      </c>
      <c r="L786" s="184">
        <v>20</v>
      </c>
    </row>
    <row r="787" spans="1:12" ht="12.75">
      <c r="A787" s="16">
        <v>440</v>
      </c>
      <c r="B787" s="400">
        <v>5139</v>
      </c>
      <c r="C787" s="400">
        <v>1014</v>
      </c>
      <c r="D787" s="99"/>
      <c r="E787" s="99"/>
      <c r="F787" s="36" t="s">
        <v>451</v>
      </c>
      <c r="G787" s="102"/>
      <c r="H787" s="98"/>
      <c r="I787" s="54"/>
      <c r="J787" s="184">
        <v>66</v>
      </c>
      <c r="K787" s="107">
        <v>57.425</v>
      </c>
      <c r="L787" s="184">
        <v>60</v>
      </c>
    </row>
    <row r="788" spans="1:12" ht="12.75">
      <c r="A788" s="16">
        <v>440</v>
      </c>
      <c r="B788" s="400">
        <v>5151</v>
      </c>
      <c r="C788" s="400">
        <v>1014</v>
      </c>
      <c r="D788" s="99"/>
      <c r="E788" s="99"/>
      <c r="F788" s="36" t="s">
        <v>501</v>
      </c>
      <c r="G788" s="102"/>
      <c r="H788" s="98"/>
      <c r="I788" s="54"/>
      <c r="J788" s="184">
        <v>5</v>
      </c>
      <c r="K788" s="107">
        <v>3.291</v>
      </c>
      <c r="L788" s="184">
        <v>5</v>
      </c>
    </row>
    <row r="789" spans="1:12" ht="12.75">
      <c r="A789" s="16">
        <v>440</v>
      </c>
      <c r="B789" s="400">
        <v>5154</v>
      </c>
      <c r="C789" s="400">
        <v>1014</v>
      </c>
      <c r="D789" s="99"/>
      <c r="E789" s="99"/>
      <c r="F789" s="36" t="s">
        <v>463</v>
      </c>
      <c r="G789" s="102"/>
      <c r="H789" s="98"/>
      <c r="I789" s="54"/>
      <c r="J789" s="184">
        <v>155</v>
      </c>
      <c r="K789" s="107">
        <v>155.715</v>
      </c>
      <c r="L789" s="184">
        <v>130</v>
      </c>
    </row>
    <row r="790" spans="1:12" ht="12.75">
      <c r="A790" s="16">
        <v>440</v>
      </c>
      <c r="B790" s="400">
        <v>5156</v>
      </c>
      <c r="C790" s="400">
        <v>1014</v>
      </c>
      <c r="D790" s="99"/>
      <c r="E790" s="99"/>
      <c r="F790" s="36" t="s">
        <v>4</v>
      </c>
      <c r="G790" s="102"/>
      <c r="H790" s="98"/>
      <c r="I790" s="54"/>
      <c r="J790" s="184">
        <v>25</v>
      </c>
      <c r="K790" s="107">
        <v>22.703</v>
      </c>
      <c r="L790" s="184">
        <v>25</v>
      </c>
    </row>
    <row r="791" spans="1:12" ht="12.75">
      <c r="A791" s="16">
        <v>440</v>
      </c>
      <c r="B791" s="400">
        <v>5169</v>
      </c>
      <c r="C791" s="400">
        <v>1014</v>
      </c>
      <c r="D791" s="99"/>
      <c r="E791" s="99"/>
      <c r="F791" s="36" t="s">
        <v>465</v>
      </c>
      <c r="G791" s="102"/>
      <c r="H791" s="98"/>
      <c r="I791" s="54"/>
      <c r="J791" s="184">
        <v>17</v>
      </c>
      <c r="K791" s="107">
        <v>18.066</v>
      </c>
      <c r="L791" s="184">
        <v>60</v>
      </c>
    </row>
    <row r="792" spans="1:12" ht="12.75">
      <c r="A792" s="16">
        <v>440</v>
      </c>
      <c r="B792" s="400">
        <v>5171</v>
      </c>
      <c r="C792" s="400">
        <v>1014</v>
      </c>
      <c r="D792" s="99"/>
      <c r="E792" s="99"/>
      <c r="F792" s="36" t="s">
        <v>588</v>
      </c>
      <c r="G792" s="102"/>
      <c r="H792" s="98"/>
      <c r="I792" s="54"/>
      <c r="J792" s="184">
        <v>10</v>
      </c>
      <c r="K792" s="107">
        <v>0</v>
      </c>
      <c r="L792" s="184">
        <v>10</v>
      </c>
    </row>
    <row r="793" spans="1:12" ht="12.75">
      <c r="A793" s="58">
        <v>440</v>
      </c>
      <c r="B793" s="468"/>
      <c r="C793" s="468"/>
      <c r="D793" s="146"/>
      <c r="E793" s="146"/>
      <c r="F793" s="42" t="s">
        <v>896</v>
      </c>
      <c r="G793" s="105">
        <f>SUM(G782:G792)</f>
        <v>40</v>
      </c>
      <c r="H793" s="106">
        <f>SUM(H782:H792)</f>
        <v>39.978</v>
      </c>
      <c r="I793" s="105">
        <f>SUM(I782:I792)</f>
        <v>0</v>
      </c>
      <c r="J793" s="198">
        <f>SUM(J783:J792)</f>
        <v>441</v>
      </c>
      <c r="K793" s="108">
        <f>SUM(K783:K792)</f>
        <v>369.70599999999996</v>
      </c>
      <c r="L793" s="112">
        <f>SUM(L783:L792)</f>
        <v>410</v>
      </c>
    </row>
    <row r="794" spans="1:12" ht="2.25" customHeight="1">
      <c r="A794" s="56"/>
      <c r="B794" s="480"/>
      <c r="C794" s="480"/>
      <c r="D794" s="278"/>
      <c r="E794" s="278"/>
      <c r="F794" s="43"/>
      <c r="G794" s="86"/>
      <c r="H794" s="104"/>
      <c r="I794" s="103"/>
      <c r="J794" s="194"/>
      <c r="K794" s="132"/>
      <c r="L794" s="204"/>
    </row>
    <row r="795" spans="1:12" ht="12.75">
      <c r="A795" s="58">
        <v>441</v>
      </c>
      <c r="B795" s="400">
        <v>1332</v>
      </c>
      <c r="C795" s="400"/>
      <c r="D795" s="99"/>
      <c r="E795" s="99"/>
      <c r="F795" s="42" t="s">
        <v>1030</v>
      </c>
      <c r="G795" s="204">
        <v>2</v>
      </c>
      <c r="H795" s="122">
        <v>0</v>
      </c>
      <c r="I795" s="204">
        <v>0</v>
      </c>
      <c r="J795" s="111"/>
      <c r="K795" s="96"/>
      <c r="L795" s="183"/>
    </row>
    <row r="796" spans="1:12" ht="12.75">
      <c r="A796" s="58">
        <v>442</v>
      </c>
      <c r="B796" s="400">
        <v>2212</v>
      </c>
      <c r="C796" s="400">
        <v>3769</v>
      </c>
      <c r="D796" s="99"/>
      <c r="E796" s="99"/>
      <c r="F796" s="42" t="s">
        <v>404</v>
      </c>
      <c r="G796" s="204">
        <v>165</v>
      </c>
      <c r="H796" s="122">
        <v>179.108</v>
      </c>
      <c r="I796" s="204">
        <v>190</v>
      </c>
      <c r="J796" s="111"/>
      <c r="K796" s="96"/>
      <c r="L796" s="183"/>
    </row>
    <row r="797" spans="1:12" ht="12.75">
      <c r="A797" s="58">
        <v>442</v>
      </c>
      <c r="B797" s="400">
        <v>2324</v>
      </c>
      <c r="C797" s="400">
        <v>3769</v>
      </c>
      <c r="D797" s="99"/>
      <c r="E797" s="99"/>
      <c r="F797" s="42" t="s">
        <v>586</v>
      </c>
      <c r="G797" s="204">
        <v>80</v>
      </c>
      <c r="H797" s="122">
        <v>148.405</v>
      </c>
      <c r="I797" s="204">
        <v>160</v>
      </c>
      <c r="J797" s="111"/>
      <c r="K797" s="96"/>
      <c r="L797" s="183"/>
    </row>
    <row r="798" spans="1:12" ht="12.75">
      <c r="A798" s="58">
        <v>444</v>
      </c>
      <c r="B798" s="400">
        <v>2343</v>
      </c>
      <c r="C798" s="400">
        <v>2219</v>
      </c>
      <c r="D798" s="99"/>
      <c r="E798" s="99"/>
      <c r="F798" s="42" t="s">
        <v>856</v>
      </c>
      <c r="G798" s="204">
        <v>4</v>
      </c>
      <c r="H798" s="122">
        <v>0</v>
      </c>
      <c r="I798" s="204">
        <v>2</v>
      </c>
      <c r="J798" s="111"/>
      <c r="K798" s="96"/>
      <c r="L798" s="183"/>
    </row>
    <row r="799" spans="1:12" ht="12.75">
      <c r="A799" s="58">
        <v>445</v>
      </c>
      <c r="B799" s="400">
        <v>1361</v>
      </c>
      <c r="C799" s="400"/>
      <c r="D799" s="99"/>
      <c r="E799" s="99"/>
      <c r="F799" s="84" t="s">
        <v>920</v>
      </c>
      <c r="G799" s="204">
        <v>120</v>
      </c>
      <c r="H799" s="106">
        <v>99.445</v>
      </c>
      <c r="I799" s="204">
        <v>120</v>
      </c>
      <c r="J799" s="359"/>
      <c r="K799" s="96"/>
      <c r="L799" s="183"/>
    </row>
    <row r="800" spans="1:13" ht="12.75">
      <c r="A800" s="58">
        <v>446</v>
      </c>
      <c r="B800" s="400">
        <v>1361</v>
      </c>
      <c r="C800" s="400"/>
      <c r="D800" s="99"/>
      <c r="E800" s="99"/>
      <c r="F800" s="42" t="s">
        <v>892</v>
      </c>
      <c r="G800" s="204">
        <v>130</v>
      </c>
      <c r="H800" s="106">
        <v>104.4</v>
      </c>
      <c r="I800" s="204">
        <v>120</v>
      </c>
      <c r="J800" s="111"/>
      <c r="K800" s="96"/>
      <c r="L800" s="183"/>
      <c r="M800" s="117"/>
    </row>
    <row r="801" spans="1:13" ht="12.75">
      <c r="A801" s="58">
        <v>447</v>
      </c>
      <c r="B801" s="400">
        <v>1334</v>
      </c>
      <c r="C801" s="400"/>
      <c r="D801" s="99"/>
      <c r="E801" s="99"/>
      <c r="F801" s="42" t="s">
        <v>332</v>
      </c>
      <c r="G801" s="204">
        <v>15</v>
      </c>
      <c r="H801" s="106">
        <v>0</v>
      </c>
      <c r="I801" s="204">
        <v>5</v>
      </c>
      <c r="J801" s="111"/>
      <c r="K801" s="96"/>
      <c r="L801" s="183"/>
      <c r="M801" s="117"/>
    </row>
    <row r="802" spans="1:13" ht="12.75">
      <c r="A802" s="58">
        <v>448</v>
      </c>
      <c r="B802" s="400">
        <v>2111</v>
      </c>
      <c r="C802" s="400">
        <v>1014</v>
      </c>
      <c r="D802" s="99"/>
      <c r="E802" s="99"/>
      <c r="F802" s="84" t="s">
        <v>558</v>
      </c>
      <c r="G802" s="204">
        <v>350</v>
      </c>
      <c r="H802" s="106">
        <v>330.823</v>
      </c>
      <c r="I802" s="204">
        <v>330</v>
      </c>
      <c r="J802" s="458"/>
      <c r="K802" s="96"/>
      <c r="L802" s="183"/>
      <c r="M802" s="117"/>
    </row>
    <row r="803" spans="1:13" ht="12.75">
      <c r="A803" s="58">
        <v>448</v>
      </c>
      <c r="B803" s="400">
        <v>2324</v>
      </c>
      <c r="C803" s="400">
        <v>1014</v>
      </c>
      <c r="D803" s="99"/>
      <c r="E803" s="99"/>
      <c r="F803" s="84" t="s">
        <v>533</v>
      </c>
      <c r="G803" s="204">
        <v>0</v>
      </c>
      <c r="H803" s="106">
        <v>0</v>
      </c>
      <c r="I803" s="204">
        <v>0</v>
      </c>
      <c r="J803" s="359"/>
      <c r="K803" s="96"/>
      <c r="L803" s="183"/>
      <c r="M803" s="117"/>
    </row>
    <row r="804" spans="1:13" ht="12.75">
      <c r="A804" s="58">
        <v>449</v>
      </c>
      <c r="B804" s="400">
        <v>2310</v>
      </c>
      <c r="C804" s="400">
        <v>3729</v>
      </c>
      <c r="D804" s="99"/>
      <c r="E804" s="99"/>
      <c r="F804" s="42" t="s">
        <v>887</v>
      </c>
      <c r="G804" s="204">
        <v>55</v>
      </c>
      <c r="H804" s="106">
        <v>55.21</v>
      </c>
      <c r="I804" s="204">
        <v>55</v>
      </c>
      <c r="J804" s="111"/>
      <c r="K804" s="96"/>
      <c r="L804" s="183"/>
      <c r="M804" s="117"/>
    </row>
    <row r="805" spans="1:13" ht="2.25" customHeight="1">
      <c r="A805" s="58"/>
      <c r="B805" s="400"/>
      <c r="C805" s="400"/>
      <c r="D805" s="99"/>
      <c r="E805" s="99"/>
      <c r="F805" s="42"/>
      <c r="G805" s="204"/>
      <c r="H805" s="106"/>
      <c r="I805" s="204"/>
      <c r="J805" s="111"/>
      <c r="K805" s="96"/>
      <c r="L805" s="183"/>
      <c r="M805" s="117"/>
    </row>
    <row r="806" spans="1:13" ht="12.75">
      <c r="A806" s="58">
        <v>452</v>
      </c>
      <c r="B806" s="400">
        <v>2321</v>
      </c>
      <c r="C806" s="400">
        <v>1014</v>
      </c>
      <c r="D806" s="99"/>
      <c r="E806" s="99"/>
      <c r="F806" s="42" t="s">
        <v>433</v>
      </c>
      <c r="G806" s="204">
        <v>30</v>
      </c>
      <c r="H806" s="106">
        <v>18.635</v>
      </c>
      <c r="I806" s="204">
        <v>30</v>
      </c>
      <c r="J806" s="359"/>
      <c r="K806" s="96"/>
      <c r="L806" s="183"/>
      <c r="M806" s="117"/>
    </row>
    <row r="807" spans="1:13" ht="2.25" customHeight="1">
      <c r="A807" s="58"/>
      <c r="B807" s="400"/>
      <c r="C807" s="400"/>
      <c r="D807" s="99"/>
      <c r="E807" s="99"/>
      <c r="F807" s="52"/>
      <c r="G807" s="204"/>
      <c r="H807" s="106"/>
      <c r="I807" s="204"/>
      <c r="J807" s="359"/>
      <c r="K807" s="96"/>
      <c r="L807" s="183"/>
      <c r="M807" s="117"/>
    </row>
    <row r="808" spans="1:13" ht="12.75">
      <c r="A808" s="16">
        <v>454</v>
      </c>
      <c r="B808" s="400">
        <v>4116</v>
      </c>
      <c r="C808" s="400"/>
      <c r="D808" s="99"/>
      <c r="E808" s="99">
        <v>29008</v>
      </c>
      <c r="F808" s="138" t="s">
        <v>230</v>
      </c>
      <c r="G808" s="184">
        <v>970.12</v>
      </c>
      <c r="H808" s="104">
        <v>970.122</v>
      </c>
      <c r="I808" s="199">
        <v>0</v>
      </c>
      <c r="J808" s="359"/>
      <c r="K808" s="96"/>
      <c r="L808" s="183"/>
      <c r="M808" s="117"/>
    </row>
    <row r="809" spans="1:13" ht="12.75">
      <c r="A809" s="16">
        <v>454</v>
      </c>
      <c r="B809" s="400">
        <v>5212</v>
      </c>
      <c r="C809" s="400">
        <v>1036</v>
      </c>
      <c r="D809" s="99"/>
      <c r="E809" s="99">
        <v>29008</v>
      </c>
      <c r="F809" s="36" t="s">
        <v>275</v>
      </c>
      <c r="G809" s="196"/>
      <c r="H809" s="118"/>
      <c r="I809" s="196"/>
      <c r="J809" s="539">
        <v>125</v>
      </c>
      <c r="K809" s="441">
        <v>125.587</v>
      </c>
      <c r="L809" s="205">
        <v>0</v>
      </c>
      <c r="M809" s="117"/>
    </row>
    <row r="810" spans="1:13" ht="12.75">
      <c r="A810" s="16">
        <v>454</v>
      </c>
      <c r="B810" s="400">
        <v>5219</v>
      </c>
      <c r="C810" s="400">
        <v>1036</v>
      </c>
      <c r="D810" s="99"/>
      <c r="E810" s="99">
        <v>29008</v>
      </c>
      <c r="F810" s="36" t="s">
        <v>276</v>
      </c>
      <c r="G810" s="196"/>
      <c r="H810" s="118"/>
      <c r="I810" s="196"/>
      <c r="J810" s="539">
        <v>844.719</v>
      </c>
      <c r="K810" s="441">
        <v>844.535</v>
      </c>
      <c r="L810" s="205">
        <v>0</v>
      </c>
      <c r="M810" s="117"/>
    </row>
    <row r="811" spans="1:13" ht="12.75">
      <c r="A811" s="58">
        <v>454</v>
      </c>
      <c r="B811" s="400"/>
      <c r="C811" s="400"/>
      <c r="D811" s="99"/>
      <c r="E811" s="99"/>
      <c r="F811" s="42" t="s">
        <v>274</v>
      </c>
      <c r="G811" s="185">
        <f>SUM(G808:G810)</f>
        <v>970.12</v>
      </c>
      <c r="H811" s="106">
        <f>SUM(H808:H810)</f>
        <v>970.122</v>
      </c>
      <c r="I811" s="105">
        <f>SUM(I808:I810)</f>
        <v>0</v>
      </c>
      <c r="J811" s="536">
        <f>SUM(J809:J810)</f>
        <v>969.719</v>
      </c>
      <c r="K811" s="537">
        <f>SUM(K809:K810)</f>
        <v>970.122</v>
      </c>
      <c r="L811" s="536">
        <f>SUM(L809:L810)</f>
        <v>0</v>
      </c>
      <c r="M811" s="538"/>
    </row>
    <row r="812" spans="1:13" ht="1.5" customHeight="1">
      <c r="A812" s="58"/>
      <c r="B812" s="400"/>
      <c r="C812" s="400"/>
      <c r="D812" s="99"/>
      <c r="E812" s="99"/>
      <c r="F812" s="52"/>
      <c r="G812" s="204"/>
      <c r="H812" s="122"/>
      <c r="I812" s="495"/>
      <c r="J812" s="589"/>
      <c r="K812" s="590"/>
      <c r="L812" s="673"/>
      <c r="M812" s="538"/>
    </row>
    <row r="813" spans="1:13" ht="12.75">
      <c r="A813" s="16">
        <v>455</v>
      </c>
      <c r="B813" s="400">
        <v>4116</v>
      </c>
      <c r="C813" s="400"/>
      <c r="D813" s="99"/>
      <c r="E813" s="99">
        <v>29004</v>
      </c>
      <c r="F813" s="138" t="s">
        <v>373</v>
      </c>
      <c r="G813" s="199">
        <v>55.3</v>
      </c>
      <c r="H813" s="556">
        <v>55.3</v>
      </c>
      <c r="I813" s="184">
        <v>0</v>
      </c>
      <c r="J813" s="593"/>
      <c r="K813" s="594"/>
      <c r="L813" s="674"/>
      <c r="M813" s="538"/>
    </row>
    <row r="814" spans="1:13" ht="12.75">
      <c r="A814" s="16">
        <v>455</v>
      </c>
      <c r="B814" s="400">
        <v>5219</v>
      </c>
      <c r="C814" s="400">
        <v>1036</v>
      </c>
      <c r="D814" s="99"/>
      <c r="E814" s="99">
        <v>29004</v>
      </c>
      <c r="F814" s="595" t="s">
        <v>374</v>
      </c>
      <c r="G814" s="301"/>
      <c r="H814" s="542"/>
      <c r="I814" s="700"/>
      <c r="J814" s="596">
        <v>55.3</v>
      </c>
      <c r="K814" s="597">
        <v>55.3</v>
      </c>
      <c r="L814" s="205">
        <v>0</v>
      </c>
      <c r="M814" s="538"/>
    </row>
    <row r="815" spans="1:13" ht="12.75">
      <c r="A815" s="58">
        <v>455</v>
      </c>
      <c r="B815" s="400"/>
      <c r="C815" s="400"/>
      <c r="D815" s="99"/>
      <c r="E815" s="99"/>
      <c r="F815" s="52" t="s">
        <v>378</v>
      </c>
      <c r="G815" s="204">
        <f>SUM(G813:G814)</f>
        <v>55.3</v>
      </c>
      <c r="H815" s="122">
        <f>SUM(H813:H814)</f>
        <v>55.3</v>
      </c>
      <c r="I815" s="516">
        <f>SUM(I813:I814)</f>
        <v>0</v>
      </c>
      <c r="J815" s="591">
        <f>SUM(J814)</f>
        <v>55.3</v>
      </c>
      <c r="K815" s="592">
        <f>SUM(K814)</f>
        <v>55.3</v>
      </c>
      <c r="L815" s="591">
        <f>SUM(L814)</f>
        <v>0</v>
      </c>
      <c r="M815" s="538"/>
    </row>
    <row r="816" spans="1:13" ht="2.25" customHeight="1">
      <c r="A816" s="58"/>
      <c r="B816" s="400"/>
      <c r="C816" s="400"/>
      <c r="D816" s="99"/>
      <c r="E816" s="99"/>
      <c r="F816" s="52"/>
      <c r="G816" s="204"/>
      <c r="H816" s="122"/>
      <c r="I816" s="495"/>
      <c r="J816" s="535"/>
      <c r="K816" s="104"/>
      <c r="L816" s="184"/>
      <c r="M816" s="117"/>
    </row>
    <row r="817" spans="1:13" ht="12.75" customHeight="1">
      <c r="A817" s="58">
        <v>456</v>
      </c>
      <c r="B817" s="400">
        <v>2111</v>
      </c>
      <c r="C817" s="400">
        <v>1014</v>
      </c>
      <c r="D817" s="99"/>
      <c r="E817" s="99"/>
      <c r="F817" s="84" t="s">
        <v>779</v>
      </c>
      <c r="G817" s="185">
        <v>20</v>
      </c>
      <c r="H817" s="106">
        <v>8.845</v>
      </c>
      <c r="I817" s="204">
        <v>16</v>
      </c>
      <c r="J817" s="135"/>
      <c r="K817" s="118"/>
      <c r="L817" s="378"/>
      <c r="M817" s="117"/>
    </row>
    <row r="818" spans="1:13" ht="2.25" customHeight="1">
      <c r="A818" s="58"/>
      <c r="B818" s="400"/>
      <c r="C818" s="400"/>
      <c r="D818" s="99"/>
      <c r="E818" s="99"/>
      <c r="F818" s="125"/>
      <c r="G818" s="185"/>
      <c r="H818" s="106"/>
      <c r="I818" s="204"/>
      <c r="J818" s="135"/>
      <c r="K818" s="118"/>
      <c r="L818" s="378"/>
      <c r="M818" s="117"/>
    </row>
    <row r="819" spans="1:13" ht="12.75" customHeight="1">
      <c r="A819" s="58">
        <v>461</v>
      </c>
      <c r="B819" s="400">
        <v>1361</v>
      </c>
      <c r="C819" s="400"/>
      <c r="D819" s="99"/>
      <c r="E819" s="99"/>
      <c r="F819" s="42" t="s">
        <v>1066</v>
      </c>
      <c r="G819" s="185">
        <v>1</v>
      </c>
      <c r="H819" s="106">
        <v>0.36</v>
      </c>
      <c r="I819" s="204">
        <v>1</v>
      </c>
      <c r="J819" s="135"/>
      <c r="K819" s="118"/>
      <c r="L819" s="378"/>
      <c r="M819" s="117"/>
    </row>
    <row r="820" spans="1:13" ht="1.5" customHeight="1">
      <c r="A820" s="21"/>
      <c r="B820" s="469"/>
      <c r="C820" s="469"/>
      <c r="D820" s="214"/>
      <c r="E820" s="214"/>
      <c r="F820" s="559"/>
      <c r="G820" s="560"/>
      <c r="H820" s="561"/>
      <c r="I820" s="579"/>
      <c r="J820" s="611"/>
      <c r="K820" s="551"/>
      <c r="L820" s="675"/>
      <c r="M820" s="117"/>
    </row>
    <row r="821" spans="1:13" ht="12.75">
      <c r="A821" s="47">
        <v>909</v>
      </c>
      <c r="B821" s="400">
        <v>5169</v>
      </c>
      <c r="C821" s="400">
        <v>3745</v>
      </c>
      <c r="D821" s="146"/>
      <c r="E821" s="610"/>
      <c r="F821" s="84" t="s">
        <v>979</v>
      </c>
      <c r="G821" s="554"/>
      <c r="H821" s="612" t="s">
        <v>660</v>
      </c>
      <c r="I821" s="340"/>
      <c r="J821" s="105">
        <v>0</v>
      </c>
      <c r="K821" s="106">
        <v>0</v>
      </c>
      <c r="L821" s="295">
        <v>360</v>
      </c>
      <c r="M821" s="117"/>
    </row>
    <row r="822" spans="1:13" ht="3.75" customHeight="1">
      <c r="A822" s="21"/>
      <c r="B822" s="469"/>
      <c r="C822" s="469"/>
      <c r="D822" s="214"/>
      <c r="E822" s="214"/>
      <c r="F822" s="9"/>
      <c r="G822" s="560"/>
      <c r="H822" s="561"/>
      <c r="I822" s="185"/>
      <c r="J822" s="572"/>
      <c r="K822" s="551"/>
      <c r="L822" s="675"/>
      <c r="M822" s="117"/>
    </row>
    <row r="823" spans="1:13" ht="12.75" customHeight="1">
      <c r="A823" s="16">
        <v>973</v>
      </c>
      <c r="B823" s="400">
        <v>4122</v>
      </c>
      <c r="C823" s="400"/>
      <c r="D823" s="99"/>
      <c r="E823" s="99">
        <v>435</v>
      </c>
      <c r="F823" s="293" t="s">
        <v>936</v>
      </c>
      <c r="G823" s="184">
        <v>126</v>
      </c>
      <c r="H823" s="104">
        <v>0</v>
      </c>
      <c r="I823" s="199">
        <v>0</v>
      </c>
      <c r="J823" s="135"/>
      <c r="K823" s="118"/>
      <c r="L823" s="378"/>
      <c r="M823" s="117"/>
    </row>
    <row r="824" spans="1:13" ht="12.75" customHeight="1">
      <c r="A824" s="16">
        <v>973</v>
      </c>
      <c r="B824" s="400">
        <v>5169</v>
      </c>
      <c r="C824" s="400">
        <v>3745</v>
      </c>
      <c r="D824" s="99"/>
      <c r="E824" s="99">
        <v>435</v>
      </c>
      <c r="F824" s="36" t="s">
        <v>112</v>
      </c>
      <c r="G824" s="196"/>
      <c r="H824" s="118"/>
      <c r="I824" s="196"/>
      <c r="J824" s="103">
        <v>126</v>
      </c>
      <c r="K824" s="104">
        <v>167.728</v>
      </c>
      <c r="L824" s="205">
        <v>0</v>
      </c>
      <c r="M824" s="117"/>
    </row>
    <row r="825" spans="1:13" ht="12.75" customHeight="1">
      <c r="A825" s="16">
        <v>973</v>
      </c>
      <c r="B825" s="400">
        <v>5169</v>
      </c>
      <c r="C825" s="400">
        <v>3745</v>
      </c>
      <c r="D825" s="99"/>
      <c r="E825" s="99"/>
      <c r="F825" s="36" t="s">
        <v>113</v>
      </c>
      <c r="G825" s="196"/>
      <c r="H825" s="118"/>
      <c r="I825" s="196"/>
      <c r="J825" s="103">
        <v>83</v>
      </c>
      <c r="K825" s="104">
        <v>41.932</v>
      </c>
      <c r="L825" s="205">
        <v>0</v>
      </c>
      <c r="M825" s="117"/>
    </row>
    <row r="826" spans="1:13" ht="12.75" customHeight="1" thickBot="1">
      <c r="A826" s="58">
        <v>973</v>
      </c>
      <c r="B826" s="400"/>
      <c r="C826" s="400"/>
      <c r="D826" s="99"/>
      <c r="E826" s="99"/>
      <c r="F826" s="52" t="s">
        <v>110</v>
      </c>
      <c r="G826" s="186">
        <f>SUM(G823:G825)</f>
        <v>126</v>
      </c>
      <c r="H826" s="121">
        <f>SUM(H823:H825)</f>
        <v>0</v>
      </c>
      <c r="I826" s="226">
        <f>SUM(I823:I825)</f>
        <v>0</v>
      </c>
      <c r="J826" s="226">
        <f>SUM(J824:J825)</f>
        <v>209</v>
      </c>
      <c r="K826" s="121">
        <f>SUM(K824:K825)</f>
        <v>209.66000000000003</v>
      </c>
      <c r="L826" s="226">
        <f>SUM(L824:L825)</f>
        <v>0</v>
      </c>
      <c r="M826" s="117"/>
    </row>
    <row r="827" spans="1:13" ht="13.5" thickBot="1">
      <c r="A827" s="4"/>
      <c r="B827" s="471"/>
      <c r="C827" s="471"/>
      <c r="D827" s="272"/>
      <c r="E827" s="272"/>
      <c r="F827" s="228" t="s">
        <v>732</v>
      </c>
      <c r="G827" s="116">
        <f>SUM(G806+G802+G801+G800+G799+G797+G796+G795+G798+G804+G819+G817+G793+G803+G811+G826+G815)</f>
        <v>2163.42</v>
      </c>
      <c r="H827" s="433">
        <f>SUM(H806+H802+H801+H800+H799+H797+H796+H795+H798+H804+H819+H817+H793+H803+H811+H826+H815)</f>
        <v>2010.6309999999996</v>
      </c>
      <c r="I827" s="116">
        <f>SUM(I806+I802+I801+I800+I799+I797+I796+I795+I798+I804+I819+I817+I793+I803+I811+I826+I815)</f>
        <v>1029</v>
      </c>
      <c r="J827" s="329">
        <f>SUM(J793+J780+J768+J762+J756+J754+J747+J741+J738+J736+J749+J730+J811+J826+J815)</f>
        <v>18982.019</v>
      </c>
      <c r="K827" s="131">
        <f>SUM(K793+K780+K768+K762+K756+K754+K747+K741+K738+K736+K749+K730+K811+K826+K815)</f>
        <v>16546.548000000003</v>
      </c>
      <c r="L827" s="672">
        <f>SUM(L793+L780+L768+L762+L756+L754+L747+L741+L738+L736+L749+L730+L811+L826+L815+L821)</f>
        <v>18319</v>
      </c>
      <c r="M827" s="117"/>
    </row>
    <row r="828" spans="1:12" ht="3.75" customHeight="1" thickBot="1">
      <c r="A828" s="21"/>
      <c r="B828" s="469"/>
      <c r="C828" s="469"/>
      <c r="D828" s="214"/>
      <c r="E828" s="214"/>
      <c r="F828" s="33"/>
      <c r="G828" s="53"/>
      <c r="H828" s="96"/>
      <c r="I828" s="111"/>
      <c r="J828" s="53"/>
      <c r="K828" s="96"/>
      <c r="L828" s="183"/>
    </row>
    <row r="829" spans="1:12" ht="13.5" thickBot="1">
      <c r="A829" s="5">
        <v>9</v>
      </c>
      <c r="B829" s="481"/>
      <c r="C829" s="481"/>
      <c r="D829" s="279"/>
      <c r="E829" s="279"/>
      <c r="F829" s="158" t="s">
        <v>816</v>
      </c>
      <c r="G829" s="124"/>
      <c r="H829" s="96"/>
      <c r="I829" s="111"/>
      <c r="J829" s="53"/>
      <c r="K829" s="96"/>
      <c r="L829" s="183"/>
    </row>
    <row r="830" spans="1:12" ht="12.75">
      <c r="A830" s="64">
        <v>496</v>
      </c>
      <c r="B830" s="476">
        <v>5194</v>
      </c>
      <c r="C830" s="476">
        <v>4349</v>
      </c>
      <c r="D830" s="100"/>
      <c r="E830" s="100"/>
      <c r="F830" s="67" t="s">
        <v>574</v>
      </c>
      <c r="G830" s="190"/>
      <c r="H830" s="120"/>
      <c r="I830" s="190"/>
      <c r="J830" s="193">
        <v>170</v>
      </c>
      <c r="K830" s="107">
        <v>2.515</v>
      </c>
      <c r="L830" s="193">
        <v>50</v>
      </c>
    </row>
    <row r="831" spans="1:12" ht="12.75">
      <c r="A831" s="410">
        <v>496</v>
      </c>
      <c r="B831" s="476">
        <v>5169</v>
      </c>
      <c r="C831" s="476">
        <v>4349</v>
      </c>
      <c r="D831" s="100"/>
      <c r="E831" s="100"/>
      <c r="F831" s="67" t="s">
        <v>937</v>
      </c>
      <c r="G831" s="190"/>
      <c r="H831" s="120"/>
      <c r="I831" s="190"/>
      <c r="J831" s="193">
        <v>5</v>
      </c>
      <c r="K831" s="107">
        <v>0</v>
      </c>
      <c r="L831" s="193">
        <v>5</v>
      </c>
    </row>
    <row r="832" spans="1:12" ht="12.75">
      <c r="A832" s="410">
        <v>496</v>
      </c>
      <c r="B832" s="476">
        <v>5213</v>
      </c>
      <c r="C832" s="476">
        <v>4349</v>
      </c>
      <c r="D832" s="100"/>
      <c r="E832" s="100"/>
      <c r="F832" s="67" t="s">
        <v>216</v>
      </c>
      <c r="G832" s="190"/>
      <c r="H832" s="120"/>
      <c r="I832" s="190"/>
      <c r="J832" s="193">
        <v>20</v>
      </c>
      <c r="K832" s="107">
        <v>20</v>
      </c>
      <c r="L832" s="193">
        <v>0</v>
      </c>
    </row>
    <row r="833" spans="1:12" ht="12.75">
      <c r="A833" s="410">
        <v>496</v>
      </c>
      <c r="B833" s="476">
        <v>5221</v>
      </c>
      <c r="C833" s="476">
        <v>4349</v>
      </c>
      <c r="D833" s="100"/>
      <c r="E833" s="100"/>
      <c r="F833" s="67" t="s">
        <v>288</v>
      </c>
      <c r="G833" s="190"/>
      <c r="H833" s="120"/>
      <c r="I833" s="190"/>
      <c r="J833" s="193">
        <v>21</v>
      </c>
      <c r="K833" s="107">
        <v>20.534</v>
      </c>
      <c r="L833" s="193">
        <v>0</v>
      </c>
    </row>
    <row r="834" spans="1:12" ht="12.75">
      <c r="A834" s="396">
        <v>496</v>
      </c>
      <c r="B834" s="476">
        <v>5222</v>
      </c>
      <c r="C834" s="476">
        <v>4349</v>
      </c>
      <c r="D834" s="100"/>
      <c r="E834" s="100"/>
      <c r="F834" s="67" t="s">
        <v>575</v>
      </c>
      <c r="G834" s="190"/>
      <c r="H834" s="120"/>
      <c r="I834" s="190"/>
      <c r="J834" s="193">
        <v>125</v>
      </c>
      <c r="K834" s="107">
        <v>79.5</v>
      </c>
      <c r="L834" s="193">
        <v>181</v>
      </c>
    </row>
    <row r="835" spans="1:12" ht="12.75">
      <c r="A835" s="410">
        <v>496</v>
      </c>
      <c r="B835" s="476">
        <v>5901</v>
      </c>
      <c r="C835" s="476">
        <v>4349</v>
      </c>
      <c r="D835" s="100"/>
      <c r="E835" s="100"/>
      <c r="F835" s="67" t="s">
        <v>578</v>
      </c>
      <c r="G835" s="190"/>
      <c r="H835" s="120"/>
      <c r="I835" s="190"/>
      <c r="J835" s="193">
        <v>119</v>
      </c>
      <c r="K835" s="107">
        <v>0</v>
      </c>
      <c r="L835" s="193">
        <v>120</v>
      </c>
    </row>
    <row r="836" spans="1:12" ht="12.75">
      <c r="A836" s="269">
        <v>496</v>
      </c>
      <c r="B836" s="476"/>
      <c r="C836" s="476"/>
      <c r="D836" s="100"/>
      <c r="E836" s="100"/>
      <c r="F836" s="65" t="s">
        <v>576</v>
      </c>
      <c r="G836" s="190"/>
      <c r="H836" s="120"/>
      <c r="I836" s="190"/>
      <c r="J836" s="194">
        <f>SUM(J830:J835)</f>
        <v>460</v>
      </c>
      <c r="K836" s="108">
        <f>SUM(K830:K835)</f>
        <v>122.549</v>
      </c>
      <c r="L836" s="112">
        <f>SUM(L830:L835)</f>
        <v>356</v>
      </c>
    </row>
    <row r="837" spans="1:12" ht="2.25" customHeight="1">
      <c r="A837" s="269"/>
      <c r="B837" s="476"/>
      <c r="C837" s="476"/>
      <c r="D837" s="100"/>
      <c r="E837" s="100"/>
      <c r="F837" s="87"/>
      <c r="G837" s="270"/>
      <c r="H837" s="108"/>
      <c r="I837" s="188"/>
      <c r="J837" s="112"/>
      <c r="K837" s="108"/>
      <c r="L837" s="194"/>
    </row>
    <row r="838" spans="1:12" ht="12.75">
      <c r="A838" s="17">
        <v>497</v>
      </c>
      <c r="B838" s="400">
        <v>2132</v>
      </c>
      <c r="C838" s="400">
        <v>4349</v>
      </c>
      <c r="D838" s="99"/>
      <c r="E838" s="99"/>
      <c r="F838" s="40" t="s">
        <v>1</v>
      </c>
      <c r="G838" s="184">
        <v>40</v>
      </c>
      <c r="H838" s="104">
        <v>32.27</v>
      </c>
      <c r="I838" s="184">
        <v>25</v>
      </c>
      <c r="J838" s="192"/>
      <c r="K838" s="120"/>
      <c r="L838" s="197"/>
    </row>
    <row r="839" spans="1:12" ht="12.75">
      <c r="A839" s="17">
        <v>497</v>
      </c>
      <c r="B839" s="400">
        <v>5137</v>
      </c>
      <c r="C839" s="400">
        <v>4349</v>
      </c>
      <c r="D839" s="99"/>
      <c r="E839" s="99"/>
      <c r="F839" s="40" t="s">
        <v>539</v>
      </c>
      <c r="G839" s="192"/>
      <c r="H839" s="98"/>
      <c r="I839" s="192"/>
      <c r="J839" s="184">
        <v>6</v>
      </c>
      <c r="K839" s="107">
        <v>0</v>
      </c>
      <c r="L839" s="193">
        <v>6</v>
      </c>
    </row>
    <row r="840" spans="1:12" ht="12.75">
      <c r="A840" s="17">
        <v>497</v>
      </c>
      <c r="B840" s="400">
        <v>5139</v>
      </c>
      <c r="C840" s="400">
        <v>4349</v>
      </c>
      <c r="D840" s="99"/>
      <c r="E840" s="99"/>
      <c r="F840" s="40" t="s">
        <v>2</v>
      </c>
      <c r="G840" s="54"/>
      <c r="H840" s="98"/>
      <c r="I840" s="54"/>
      <c r="J840" s="193">
        <v>9</v>
      </c>
      <c r="K840" s="104">
        <v>4.312</v>
      </c>
      <c r="L840" s="193">
        <v>20</v>
      </c>
    </row>
    <row r="841" spans="1:12" ht="12.75">
      <c r="A841" s="17">
        <v>497</v>
      </c>
      <c r="B841" s="400">
        <v>5151</v>
      </c>
      <c r="C841" s="400">
        <v>4349</v>
      </c>
      <c r="D841" s="99"/>
      <c r="E841" s="99"/>
      <c r="F841" s="40" t="s">
        <v>501</v>
      </c>
      <c r="G841" s="54"/>
      <c r="H841" s="98"/>
      <c r="I841" s="54"/>
      <c r="J841" s="193">
        <v>15</v>
      </c>
      <c r="K841" s="104">
        <v>2.498</v>
      </c>
      <c r="L841" s="193">
        <v>15</v>
      </c>
    </row>
    <row r="842" spans="1:12" ht="12.75">
      <c r="A842" s="17">
        <v>497</v>
      </c>
      <c r="B842" s="400">
        <v>5152</v>
      </c>
      <c r="C842" s="400">
        <v>4349</v>
      </c>
      <c r="D842" s="99"/>
      <c r="E842" s="99"/>
      <c r="F842" s="40" t="s">
        <v>473</v>
      </c>
      <c r="G842" s="54"/>
      <c r="H842" s="98"/>
      <c r="I842" s="54"/>
      <c r="J842" s="193">
        <v>35</v>
      </c>
      <c r="K842" s="104">
        <v>25.723</v>
      </c>
      <c r="L842" s="193">
        <v>35</v>
      </c>
    </row>
    <row r="843" spans="1:12" ht="12.75">
      <c r="A843" s="17">
        <v>497</v>
      </c>
      <c r="B843" s="400">
        <v>5154</v>
      </c>
      <c r="C843" s="400">
        <v>4349</v>
      </c>
      <c r="D843" s="99"/>
      <c r="E843" s="99"/>
      <c r="F843" s="40" t="s">
        <v>463</v>
      </c>
      <c r="G843" s="54"/>
      <c r="H843" s="98"/>
      <c r="I843" s="54"/>
      <c r="J843" s="193">
        <v>25</v>
      </c>
      <c r="K843" s="104">
        <v>10.611</v>
      </c>
      <c r="L843" s="193">
        <v>25</v>
      </c>
    </row>
    <row r="844" spans="1:12" ht="12.75">
      <c r="A844" s="17">
        <v>497</v>
      </c>
      <c r="B844" s="400">
        <v>5169</v>
      </c>
      <c r="C844" s="400">
        <v>4349</v>
      </c>
      <c r="D844" s="99"/>
      <c r="E844" s="99"/>
      <c r="F844" s="40" t="s">
        <v>454</v>
      </c>
      <c r="G844" s="54"/>
      <c r="H844" s="98"/>
      <c r="I844" s="54"/>
      <c r="J844" s="193">
        <v>15</v>
      </c>
      <c r="K844" s="104">
        <v>0.063</v>
      </c>
      <c r="L844" s="193">
        <v>15</v>
      </c>
    </row>
    <row r="845" spans="1:12" ht="12.75">
      <c r="A845" s="47">
        <v>497</v>
      </c>
      <c r="B845" s="86"/>
      <c r="C845" s="86"/>
      <c r="D845" s="101"/>
      <c r="E845" s="99"/>
      <c r="F845" s="42" t="s">
        <v>3</v>
      </c>
      <c r="G845" s="185">
        <f>SUM(G838:G844)</f>
        <v>40</v>
      </c>
      <c r="H845" s="106">
        <f>SUM(H838:H844)</f>
        <v>32.27</v>
      </c>
      <c r="I845" s="105">
        <f>SUM(I838:I844)</f>
        <v>25</v>
      </c>
      <c r="J845" s="185">
        <f>SUM(J839:J844)</f>
        <v>105</v>
      </c>
      <c r="K845" s="106">
        <f>SUM(K839:K844)</f>
        <v>43.20700000000001</v>
      </c>
      <c r="L845" s="105">
        <f>SUM(L839:L844)</f>
        <v>116</v>
      </c>
    </row>
    <row r="846" spans="1:12" ht="2.25" customHeight="1">
      <c r="A846" s="47"/>
      <c r="B846" s="86"/>
      <c r="C846" s="86"/>
      <c r="D846" s="101"/>
      <c r="E846" s="99"/>
      <c r="F846" s="42"/>
      <c r="G846" s="185"/>
      <c r="H846" s="106"/>
      <c r="I846" s="185"/>
      <c r="J846" s="185"/>
      <c r="K846" s="106"/>
      <c r="L846" s="194"/>
    </row>
    <row r="847" spans="1:12" ht="12" customHeight="1">
      <c r="A847" s="47">
        <v>511</v>
      </c>
      <c r="B847" s="86">
        <v>5222</v>
      </c>
      <c r="C847" s="86">
        <v>4349</v>
      </c>
      <c r="D847" s="101"/>
      <c r="E847" s="99"/>
      <c r="F847" s="513" t="s">
        <v>938</v>
      </c>
      <c r="G847" s="196"/>
      <c r="H847" s="118"/>
      <c r="I847" s="196"/>
      <c r="J847" s="185">
        <v>200</v>
      </c>
      <c r="K847" s="121">
        <v>200</v>
      </c>
      <c r="L847" s="194">
        <v>0</v>
      </c>
    </row>
    <row r="848" spans="1:12" ht="1.5" customHeight="1">
      <c r="A848" s="47"/>
      <c r="B848" s="86"/>
      <c r="C848" s="86"/>
      <c r="D848" s="101"/>
      <c r="E848" s="99"/>
      <c r="F848" s="42"/>
      <c r="G848" s="185"/>
      <c r="H848" s="106"/>
      <c r="I848" s="185"/>
      <c r="J848" s="185"/>
      <c r="K848" s="106"/>
      <c r="L848" s="194"/>
    </row>
    <row r="849" spans="1:12" ht="12" customHeight="1">
      <c r="A849" s="17">
        <v>521</v>
      </c>
      <c r="B849" s="86">
        <v>2324</v>
      </c>
      <c r="C849" s="86">
        <v>4349</v>
      </c>
      <c r="D849" s="101"/>
      <c r="E849" s="99"/>
      <c r="F849" s="36" t="s">
        <v>40</v>
      </c>
      <c r="G849" s="393">
        <v>0</v>
      </c>
      <c r="H849" s="134">
        <v>0</v>
      </c>
      <c r="I849" s="199">
        <v>0</v>
      </c>
      <c r="J849" s="192"/>
      <c r="K849" s="98"/>
      <c r="L849" s="197"/>
    </row>
    <row r="850" spans="1:12" ht="13.5" customHeight="1">
      <c r="A850" s="17">
        <v>521</v>
      </c>
      <c r="B850" s="86">
        <v>5151</v>
      </c>
      <c r="C850" s="428">
        <v>4349</v>
      </c>
      <c r="D850" s="293"/>
      <c r="E850" s="99"/>
      <c r="F850" s="36" t="s">
        <v>774</v>
      </c>
      <c r="G850" s="135"/>
      <c r="H850" s="118"/>
      <c r="I850" s="196"/>
      <c r="J850" s="193">
        <v>3</v>
      </c>
      <c r="K850" s="104">
        <v>0.9</v>
      </c>
      <c r="L850" s="193">
        <v>3</v>
      </c>
    </row>
    <row r="851" spans="1:12" ht="12" customHeight="1">
      <c r="A851" s="17">
        <v>521</v>
      </c>
      <c r="B851" s="86">
        <v>5152</v>
      </c>
      <c r="C851" s="428">
        <v>4349</v>
      </c>
      <c r="D851" s="293"/>
      <c r="E851" s="99"/>
      <c r="F851" s="36" t="s">
        <v>775</v>
      </c>
      <c r="G851" s="135"/>
      <c r="H851" s="118"/>
      <c r="I851" s="196"/>
      <c r="J851" s="193">
        <v>10</v>
      </c>
      <c r="K851" s="104">
        <v>9.304</v>
      </c>
      <c r="L851" s="193">
        <v>10</v>
      </c>
    </row>
    <row r="852" spans="1:12" ht="12" customHeight="1">
      <c r="A852" s="17">
        <v>521</v>
      </c>
      <c r="B852" s="86">
        <v>5154</v>
      </c>
      <c r="C852" s="428">
        <v>4349</v>
      </c>
      <c r="D852" s="293"/>
      <c r="E852" s="99"/>
      <c r="F852" s="36" t="s">
        <v>765</v>
      </c>
      <c r="G852" s="135"/>
      <c r="H852" s="118"/>
      <c r="I852" s="196"/>
      <c r="J852" s="193">
        <v>1</v>
      </c>
      <c r="K852" s="127">
        <v>0.545</v>
      </c>
      <c r="L852" s="193">
        <v>1</v>
      </c>
    </row>
    <row r="853" spans="1:12" ht="12" customHeight="1">
      <c r="A853" s="47">
        <v>521</v>
      </c>
      <c r="B853" s="86"/>
      <c r="C853" s="428"/>
      <c r="D853" s="293"/>
      <c r="E853" s="99"/>
      <c r="F853" s="42" t="s">
        <v>776</v>
      </c>
      <c r="G853" s="105">
        <f>SUM(G849:G852)</f>
        <v>0</v>
      </c>
      <c r="H853" s="106">
        <f>SUM(H849:H852)</f>
        <v>0</v>
      </c>
      <c r="I853" s="185">
        <v>0</v>
      </c>
      <c r="J853" s="185">
        <f>SUM(J850:J852)</f>
        <v>14</v>
      </c>
      <c r="K853" s="121">
        <f>SUM(K850:K852)</f>
        <v>10.749</v>
      </c>
      <c r="L853" s="226">
        <f>SUM(L850:L852)</f>
        <v>14</v>
      </c>
    </row>
    <row r="854" spans="1:12" ht="2.25" customHeight="1">
      <c r="A854" s="47"/>
      <c r="B854" s="86"/>
      <c r="C854" s="428"/>
      <c r="D854" s="293"/>
      <c r="E854" s="99"/>
      <c r="F854" s="42"/>
      <c r="G854" s="8"/>
      <c r="H854" s="105"/>
      <c r="I854" s="185"/>
      <c r="J854" s="185"/>
      <c r="K854" s="106"/>
      <c r="L854" s="194"/>
    </row>
    <row r="855" spans="1:12" ht="12.75" customHeight="1">
      <c r="A855" s="47">
        <v>546</v>
      </c>
      <c r="B855" s="86">
        <v>2229</v>
      </c>
      <c r="C855" s="428">
        <v>6409</v>
      </c>
      <c r="D855" s="293"/>
      <c r="E855" s="99"/>
      <c r="F855" s="42" t="s">
        <v>742</v>
      </c>
      <c r="G855" s="105">
        <v>0</v>
      </c>
      <c r="H855" s="106">
        <v>0</v>
      </c>
      <c r="I855" s="105">
        <v>0</v>
      </c>
      <c r="J855" s="196"/>
      <c r="K855" s="118"/>
      <c r="L855" s="197"/>
    </row>
    <row r="856" spans="1:12" ht="13.5" customHeight="1">
      <c r="A856" s="47">
        <v>548</v>
      </c>
      <c r="B856" s="400">
        <v>2329</v>
      </c>
      <c r="C856" s="428">
        <v>3569</v>
      </c>
      <c r="D856" s="293"/>
      <c r="E856" s="99"/>
      <c r="F856" s="42" t="s">
        <v>848</v>
      </c>
      <c r="G856" s="105">
        <v>1</v>
      </c>
      <c r="H856" s="106">
        <v>1.609</v>
      </c>
      <c r="I856" s="185">
        <v>1</v>
      </c>
      <c r="J856" s="192"/>
      <c r="K856" s="98"/>
      <c r="L856" s="197"/>
    </row>
    <row r="857" spans="1:12" ht="12.75" customHeight="1">
      <c r="A857" s="47">
        <v>550</v>
      </c>
      <c r="B857" s="86">
        <v>5194</v>
      </c>
      <c r="C857" s="428">
        <v>4399</v>
      </c>
      <c r="D857" s="293"/>
      <c r="E857" s="99"/>
      <c r="F857" s="42" t="s">
        <v>835</v>
      </c>
      <c r="G857" s="54"/>
      <c r="H857" s="98"/>
      <c r="I857" s="54"/>
      <c r="J857" s="185">
        <v>40</v>
      </c>
      <c r="K857" s="106">
        <v>0</v>
      </c>
      <c r="L857" s="194">
        <v>40</v>
      </c>
    </row>
    <row r="858" spans="1:12" ht="14.25" customHeight="1">
      <c r="A858" s="47">
        <v>557</v>
      </c>
      <c r="B858" s="86">
        <v>2321</v>
      </c>
      <c r="C858" s="428">
        <v>4357</v>
      </c>
      <c r="D858" s="293"/>
      <c r="E858" s="99"/>
      <c r="F858" s="42" t="s">
        <v>289</v>
      </c>
      <c r="G858" s="105">
        <v>34</v>
      </c>
      <c r="H858" s="106">
        <v>93</v>
      </c>
      <c r="I858" s="185">
        <v>0</v>
      </c>
      <c r="J858" s="196"/>
      <c r="K858" s="118"/>
      <c r="L858" s="197"/>
    </row>
    <row r="859" spans="1:12" ht="2.25" customHeight="1">
      <c r="A859" s="47"/>
      <c r="B859" s="86"/>
      <c r="C859" s="428"/>
      <c r="D859" s="293"/>
      <c r="E859" s="99"/>
      <c r="F859" s="42"/>
      <c r="G859" s="541"/>
      <c r="H859" s="542"/>
      <c r="I859" s="548"/>
      <c r="J859" s="196"/>
      <c r="K859" s="118"/>
      <c r="L859" s="197"/>
    </row>
    <row r="860" spans="1:12" ht="12.75" customHeight="1">
      <c r="A860" s="47">
        <v>581</v>
      </c>
      <c r="B860" s="86">
        <v>2229</v>
      </c>
      <c r="C860" s="428">
        <v>6409</v>
      </c>
      <c r="D860" s="293"/>
      <c r="E860" s="99"/>
      <c r="F860" s="42" t="s">
        <v>844</v>
      </c>
      <c r="G860" s="105">
        <v>209</v>
      </c>
      <c r="H860" s="106">
        <v>208.959</v>
      </c>
      <c r="I860" s="185">
        <v>0</v>
      </c>
      <c r="J860" s="599"/>
      <c r="K860" s="302"/>
      <c r="L860" s="605"/>
    </row>
    <row r="861" spans="1:12" ht="12.75" customHeight="1">
      <c r="A861" s="47">
        <v>581</v>
      </c>
      <c r="B861" s="86">
        <v>5221</v>
      </c>
      <c r="C861" s="428">
        <v>4357</v>
      </c>
      <c r="D861" s="293"/>
      <c r="E861" s="99"/>
      <c r="F861" s="42" t="s">
        <v>36</v>
      </c>
      <c r="G861" s="54"/>
      <c r="H861" s="98"/>
      <c r="I861" s="54"/>
      <c r="J861" s="204">
        <v>1473</v>
      </c>
      <c r="K861" s="122">
        <v>1368</v>
      </c>
      <c r="L861" s="201">
        <v>2709</v>
      </c>
    </row>
    <row r="862" spans="1:12" ht="2.25" customHeight="1">
      <c r="A862" s="47"/>
      <c r="B862" s="86"/>
      <c r="C862" s="428"/>
      <c r="D862" s="293"/>
      <c r="E862" s="99"/>
      <c r="F862" s="42"/>
      <c r="G862" s="103"/>
      <c r="H862" s="104"/>
      <c r="I862" s="103"/>
      <c r="J862" s="185"/>
      <c r="K862" s="106"/>
      <c r="L862" s="194"/>
    </row>
    <row r="863" spans="1:12" ht="12" customHeight="1">
      <c r="A863" s="17">
        <v>584</v>
      </c>
      <c r="B863" s="86">
        <v>2229</v>
      </c>
      <c r="C863" s="428">
        <v>4349</v>
      </c>
      <c r="D863" s="293"/>
      <c r="E863" s="99"/>
      <c r="F863" s="36" t="s">
        <v>78</v>
      </c>
      <c r="G863" s="103">
        <v>3</v>
      </c>
      <c r="H863" s="104">
        <v>3</v>
      </c>
      <c r="I863" s="184">
        <v>0</v>
      </c>
      <c r="J863" s="196"/>
      <c r="K863" s="118"/>
      <c r="L863" s="197"/>
    </row>
    <row r="864" spans="1:12" ht="12" customHeight="1">
      <c r="A864" s="17">
        <v>584</v>
      </c>
      <c r="B864" s="86">
        <v>5901</v>
      </c>
      <c r="C864" s="428">
        <v>4349</v>
      </c>
      <c r="D864" s="293"/>
      <c r="E864" s="99"/>
      <c r="F864" s="36" t="s">
        <v>987</v>
      </c>
      <c r="G864" s="54"/>
      <c r="H864" s="98"/>
      <c r="I864" s="192"/>
      <c r="J864" s="193">
        <v>0</v>
      </c>
      <c r="K864" s="104">
        <v>0</v>
      </c>
      <c r="L864" s="193">
        <v>1200</v>
      </c>
    </row>
    <row r="865" spans="1:12" ht="12.75" customHeight="1">
      <c r="A865" s="17">
        <v>584</v>
      </c>
      <c r="B865" s="400">
        <v>5213</v>
      </c>
      <c r="C865" s="428">
        <v>4349</v>
      </c>
      <c r="D865" s="293"/>
      <c r="E865" s="99"/>
      <c r="F865" s="86" t="s">
        <v>280</v>
      </c>
      <c r="G865" s="135"/>
      <c r="H865" s="118"/>
      <c r="I865" s="196"/>
      <c r="J865" s="193">
        <v>32</v>
      </c>
      <c r="K865" s="104">
        <v>32</v>
      </c>
      <c r="L865" s="193">
        <v>0</v>
      </c>
    </row>
    <row r="866" spans="1:12" ht="12.75" customHeight="1">
      <c r="A866" s="17">
        <v>584</v>
      </c>
      <c r="B866" s="400">
        <v>5221</v>
      </c>
      <c r="C866" s="428">
        <v>4349</v>
      </c>
      <c r="D866" s="293"/>
      <c r="E866" s="99"/>
      <c r="F866" s="86" t="s">
        <v>281</v>
      </c>
      <c r="G866" s="135"/>
      <c r="H866" s="118"/>
      <c r="I866" s="196"/>
      <c r="J866" s="251">
        <v>686</v>
      </c>
      <c r="K866" s="127">
        <v>686</v>
      </c>
      <c r="L866" s="193">
        <v>0</v>
      </c>
    </row>
    <row r="867" spans="1:12" ht="12.75" customHeight="1">
      <c r="A867" s="17">
        <v>584</v>
      </c>
      <c r="B867" s="400">
        <v>5222</v>
      </c>
      <c r="C867" s="428">
        <v>4349</v>
      </c>
      <c r="D867" s="293"/>
      <c r="E867" s="99"/>
      <c r="F867" s="86" t="s">
        <v>282</v>
      </c>
      <c r="G867" s="135"/>
      <c r="H867" s="118"/>
      <c r="I867" s="196"/>
      <c r="J867" s="251">
        <v>353</v>
      </c>
      <c r="K867" s="127">
        <v>353</v>
      </c>
      <c r="L867" s="193">
        <v>0</v>
      </c>
    </row>
    <row r="868" spans="1:12" ht="12.75" customHeight="1">
      <c r="A868" s="17">
        <v>584</v>
      </c>
      <c r="B868" s="400">
        <v>5223</v>
      </c>
      <c r="C868" s="428">
        <v>4349</v>
      </c>
      <c r="D868" s="293"/>
      <c r="E868" s="99"/>
      <c r="F868" s="86" t="s">
        <v>283</v>
      </c>
      <c r="G868" s="135"/>
      <c r="H868" s="118"/>
      <c r="I868" s="196"/>
      <c r="J868" s="251">
        <v>32</v>
      </c>
      <c r="K868" s="127">
        <v>32</v>
      </c>
      <c r="L868" s="193">
        <v>0</v>
      </c>
    </row>
    <row r="869" spans="1:12" ht="12.75" customHeight="1">
      <c r="A869" s="17">
        <v>584</v>
      </c>
      <c r="B869" s="400">
        <v>5339</v>
      </c>
      <c r="C869" s="428">
        <v>4349</v>
      </c>
      <c r="D869" s="293"/>
      <c r="E869" s="99"/>
      <c r="F869" s="86" t="s">
        <v>284</v>
      </c>
      <c r="G869" s="135"/>
      <c r="H869" s="118"/>
      <c r="I869" s="196"/>
      <c r="J869" s="251">
        <v>121</v>
      </c>
      <c r="K869" s="127">
        <v>121</v>
      </c>
      <c r="L869" s="193">
        <v>0</v>
      </c>
    </row>
    <row r="870" spans="1:12" ht="12.75">
      <c r="A870" s="73">
        <v>584</v>
      </c>
      <c r="B870" s="482"/>
      <c r="C870" s="476"/>
      <c r="D870" s="100"/>
      <c r="E870" s="100"/>
      <c r="F870" s="87" t="s">
        <v>880</v>
      </c>
      <c r="G870" s="105">
        <f>SUM(G863:G865)</f>
        <v>3</v>
      </c>
      <c r="H870" s="106">
        <f>SUM(H863:H865)</f>
        <v>3</v>
      </c>
      <c r="I870" s="105">
        <f>SUM(I863:I865)</f>
        <v>0</v>
      </c>
      <c r="J870" s="186">
        <f>SUM(J864:J869)</f>
        <v>1224</v>
      </c>
      <c r="K870" s="130">
        <f>SUM(K864:K869)</f>
        <v>1224</v>
      </c>
      <c r="L870" s="353">
        <f>SUM(L864:L869)</f>
        <v>1200</v>
      </c>
    </row>
    <row r="871" spans="1:12" ht="1.5" customHeight="1">
      <c r="A871" s="73"/>
      <c r="B871" s="482"/>
      <c r="C871" s="476"/>
      <c r="D871" s="100"/>
      <c r="E871" s="100"/>
      <c r="F871" s="87"/>
      <c r="G871" s="105"/>
      <c r="H871" s="106"/>
      <c r="I871" s="105"/>
      <c r="J871" s="186"/>
      <c r="K871" s="130"/>
      <c r="L871" s="201"/>
    </row>
    <row r="872" spans="1:12" ht="12.75" customHeight="1">
      <c r="A872" s="73">
        <v>587</v>
      </c>
      <c r="B872" s="622">
        <v>5169</v>
      </c>
      <c r="C872" s="476">
        <v>4378</v>
      </c>
      <c r="D872" s="100"/>
      <c r="E872" s="100"/>
      <c r="F872" s="87" t="s">
        <v>290</v>
      </c>
      <c r="G872" s="135"/>
      <c r="H872" s="118"/>
      <c r="I872" s="135"/>
      <c r="J872" s="186">
        <v>7</v>
      </c>
      <c r="K872" s="130">
        <v>4.2</v>
      </c>
      <c r="L872" s="201">
        <v>10</v>
      </c>
    </row>
    <row r="873" spans="1:12" ht="12.75" customHeight="1">
      <c r="A873" s="73">
        <v>587</v>
      </c>
      <c r="B873" s="622">
        <v>5139</v>
      </c>
      <c r="C873" s="476">
        <v>4378</v>
      </c>
      <c r="D873" s="100"/>
      <c r="E873" s="100"/>
      <c r="F873" s="87" t="s">
        <v>867</v>
      </c>
      <c r="G873" s="135"/>
      <c r="H873" s="118"/>
      <c r="I873" s="135"/>
      <c r="J873" s="186">
        <v>3</v>
      </c>
      <c r="K873" s="130">
        <v>3</v>
      </c>
      <c r="L873" s="201">
        <v>3</v>
      </c>
    </row>
    <row r="874" spans="1:12" ht="1.5" customHeight="1">
      <c r="A874" s="73"/>
      <c r="B874" s="482"/>
      <c r="C874" s="476"/>
      <c r="D874" s="100"/>
      <c r="E874" s="100"/>
      <c r="F874" s="87"/>
      <c r="G874" s="135"/>
      <c r="H874" s="118"/>
      <c r="I874" s="135"/>
      <c r="J874" s="186"/>
      <c r="K874" s="130"/>
      <c r="L874" s="201"/>
    </row>
    <row r="875" spans="1:12" ht="12.75">
      <c r="A875" s="344">
        <v>957</v>
      </c>
      <c r="B875" s="622">
        <v>5011</v>
      </c>
      <c r="C875" s="476">
        <v>4378</v>
      </c>
      <c r="D875" s="100"/>
      <c r="E875" s="100"/>
      <c r="F875" s="67" t="s">
        <v>65</v>
      </c>
      <c r="G875" s="54"/>
      <c r="H875" s="98"/>
      <c r="I875" s="54"/>
      <c r="J875" s="184">
        <v>7</v>
      </c>
      <c r="K875" s="107">
        <v>6.351</v>
      </c>
      <c r="L875" s="247">
        <v>0</v>
      </c>
    </row>
    <row r="876" spans="1:12" ht="12.75">
      <c r="A876" s="344">
        <v>957</v>
      </c>
      <c r="B876" s="622">
        <v>5011</v>
      </c>
      <c r="C876" s="476">
        <v>4378</v>
      </c>
      <c r="D876" s="100"/>
      <c r="E876" s="100">
        <v>4428</v>
      </c>
      <c r="F876" s="67" t="s">
        <v>66</v>
      </c>
      <c r="G876" s="54"/>
      <c r="H876" s="98"/>
      <c r="I876" s="54"/>
      <c r="J876" s="184">
        <v>3</v>
      </c>
      <c r="K876" s="107">
        <v>2.707</v>
      </c>
      <c r="L876" s="247">
        <v>0</v>
      </c>
    </row>
    <row r="877" spans="1:12" ht="12.75">
      <c r="A877" s="344">
        <v>957</v>
      </c>
      <c r="B877" s="622">
        <v>5031</v>
      </c>
      <c r="C877" s="476">
        <v>4378</v>
      </c>
      <c r="D877" s="100"/>
      <c r="E877" s="100"/>
      <c r="F877" s="67" t="s">
        <v>69</v>
      </c>
      <c r="G877" s="54"/>
      <c r="H877" s="98"/>
      <c r="I877" s="54"/>
      <c r="J877" s="184">
        <v>2</v>
      </c>
      <c r="K877" s="107">
        <v>1.587</v>
      </c>
      <c r="L877" s="247">
        <v>0</v>
      </c>
    </row>
    <row r="878" spans="1:12" ht="12.75">
      <c r="A878" s="344">
        <v>957</v>
      </c>
      <c r="B878" s="622">
        <v>5031</v>
      </c>
      <c r="C878" s="476">
        <v>4378</v>
      </c>
      <c r="D878" s="100"/>
      <c r="E878" s="100">
        <v>4428</v>
      </c>
      <c r="F878" s="67" t="s">
        <v>1041</v>
      </c>
      <c r="G878" s="54"/>
      <c r="H878" s="98"/>
      <c r="I878" s="54"/>
      <c r="J878" s="184">
        <v>1</v>
      </c>
      <c r="K878" s="107">
        <v>0.677</v>
      </c>
      <c r="L878" s="247">
        <v>0</v>
      </c>
    </row>
    <row r="879" spans="1:12" ht="12.75">
      <c r="A879" s="344">
        <v>957</v>
      </c>
      <c r="B879" s="622">
        <v>5032</v>
      </c>
      <c r="C879" s="476">
        <v>4378</v>
      </c>
      <c r="D879" s="100"/>
      <c r="E879" s="100"/>
      <c r="F879" s="67" t="s">
        <v>70</v>
      </c>
      <c r="G879" s="54"/>
      <c r="H879" s="98"/>
      <c r="I879" s="54"/>
      <c r="J879" s="184">
        <v>1</v>
      </c>
      <c r="K879" s="107">
        <v>0.571</v>
      </c>
      <c r="L879" s="247">
        <v>0</v>
      </c>
    </row>
    <row r="880" spans="1:12" ht="12.75">
      <c r="A880" s="344">
        <v>957</v>
      </c>
      <c r="B880" s="622">
        <v>5032</v>
      </c>
      <c r="C880" s="476">
        <v>4378</v>
      </c>
      <c r="D880" s="100"/>
      <c r="E880" s="100">
        <v>4428</v>
      </c>
      <c r="F880" s="67" t="s">
        <v>71</v>
      </c>
      <c r="G880" s="54"/>
      <c r="H880" s="98"/>
      <c r="I880" s="54"/>
      <c r="J880" s="184">
        <v>1</v>
      </c>
      <c r="K880" s="107">
        <v>0.243</v>
      </c>
      <c r="L880" s="247">
        <v>0</v>
      </c>
    </row>
    <row r="881" spans="1:12" ht="12.75">
      <c r="A881" s="73"/>
      <c r="B881" s="482"/>
      <c r="C881" s="476"/>
      <c r="D881" s="100"/>
      <c r="E881" s="100"/>
      <c r="F881" s="65" t="s">
        <v>72</v>
      </c>
      <c r="G881" s="135"/>
      <c r="H881" s="118"/>
      <c r="I881" s="135"/>
      <c r="J881" s="185">
        <f>SUM(J875:J880)</f>
        <v>15</v>
      </c>
      <c r="K881" s="108">
        <f>SUM(K875:K880)</f>
        <v>12.136</v>
      </c>
      <c r="L881" s="112">
        <f>SUM(L875:L880)</f>
        <v>0</v>
      </c>
    </row>
    <row r="882" spans="1:12" ht="3" customHeight="1">
      <c r="A882" s="23"/>
      <c r="B882" s="506"/>
      <c r="C882" s="488"/>
      <c r="D882" s="213"/>
      <c r="E882" s="213"/>
      <c r="F882" s="225"/>
      <c r="G882" s="135"/>
      <c r="H882" s="118"/>
      <c r="I882" s="135"/>
      <c r="J882" s="186"/>
      <c r="K882" s="130"/>
      <c r="L882" s="198"/>
    </row>
    <row r="883" spans="1:12" ht="12.75" customHeight="1">
      <c r="A883" s="64">
        <v>962</v>
      </c>
      <c r="B883" s="622">
        <v>4116</v>
      </c>
      <c r="C883" s="476"/>
      <c r="D883" s="100"/>
      <c r="E883" s="100">
        <v>4428</v>
      </c>
      <c r="F883" s="40" t="s">
        <v>109</v>
      </c>
      <c r="G883" s="103">
        <v>125</v>
      </c>
      <c r="H883" s="104">
        <v>125</v>
      </c>
      <c r="I883" s="184">
        <v>0</v>
      </c>
      <c r="J883" s="554"/>
      <c r="K883" s="558"/>
      <c r="L883" s="550"/>
    </row>
    <row r="884" spans="1:12" ht="12.75">
      <c r="A884" s="344">
        <v>962</v>
      </c>
      <c r="B884" s="622">
        <v>5011</v>
      </c>
      <c r="C884" s="476">
        <v>4378</v>
      </c>
      <c r="D884" s="100"/>
      <c r="E884" s="100"/>
      <c r="F884" s="67" t="s">
        <v>65</v>
      </c>
      <c r="G884" s="54"/>
      <c r="H884" s="98"/>
      <c r="I884" s="54"/>
      <c r="J884" s="184">
        <v>132</v>
      </c>
      <c r="K884" s="107">
        <v>103.408</v>
      </c>
      <c r="L884" s="247">
        <v>0</v>
      </c>
    </row>
    <row r="885" spans="1:12" ht="12.75">
      <c r="A885" s="344">
        <v>962</v>
      </c>
      <c r="B885" s="622">
        <v>5011</v>
      </c>
      <c r="C885" s="476">
        <v>4378</v>
      </c>
      <c r="D885" s="100"/>
      <c r="E885" s="100">
        <v>4428</v>
      </c>
      <c r="F885" s="67" t="s">
        <v>66</v>
      </c>
      <c r="G885" s="54"/>
      <c r="H885" s="98"/>
      <c r="I885" s="54"/>
      <c r="J885" s="184">
        <v>93</v>
      </c>
      <c r="K885" s="107">
        <v>72.966</v>
      </c>
      <c r="L885" s="247">
        <v>0</v>
      </c>
    </row>
    <row r="886" spans="1:12" ht="12.75">
      <c r="A886" s="344">
        <v>962</v>
      </c>
      <c r="B886" s="622">
        <v>5031</v>
      </c>
      <c r="C886" s="476">
        <v>4378</v>
      </c>
      <c r="D886" s="100"/>
      <c r="E886" s="100"/>
      <c r="F886" s="67" t="s">
        <v>69</v>
      </c>
      <c r="G886" s="54"/>
      <c r="H886" s="98"/>
      <c r="I886" s="54"/>
      <c r="J886" s="184">
        <v>33</v>
      </c>
      <c r="K886" s="107">
        <v>25.854</v>
      </c>
      <c r="L886" s="247">
        <v>0</v>
      </c>
    </row>
    <row r="887" spans="1:12" ht="12.75">
      <c r="A887" s="344">
        <v>962</v>
      </c>
      <c r="B887" s="622">
        <v>5031</v>
      </c>
      <c r="C887" s="476">
        <v>4378</v>
      </c>
      <c r="D887" s="100"/>
      <c r="E887" s="100">
        <v>4428</v>
      </c>
      <c r="F887" s="67" t="s">
        <v>1041</v>
      </c>
      <c r="G887" s="54"/>
      <c r="H887" s="98"/>
      <c r="I887" s="54"/>
      <c r="J887" s="184">
        <v>23</v>
      </c>
      <c r="K887" s="107">
        <v>18.242</v>
      </c>
      <c r="L887" s="247">
        <v>0</v>
      </c>
    </row>
    <row r="888" spans="1:12" ht="12.75">
      <c r="A888" s="344">
        <v>962</v>
      </c>
      <c r="B888" s="622">
        <v>5032</v>
      </c>
      <c r="C888" s="476">
        <v>4378</v>
      </c>
      <c r="D888" s="100"/>
      <c r="E888" s="100"/>
      <c r="F888" s="67" t="s">
        <v>70</v>
      </c>
      <c r="G888" s="54"/>
      <c r="H888" s="98"/>
      <c r="I888" s="54"/>
      <c r="J888" s="184">
        <v>12</v>
      </c>
      <c r="K888" s="107">
        <v>9.306</v>
      </c>
      <c r="L888" s="247">
        <v>0</v>
      </c>
    </row>
    <row r="889" spans="1:12" ht="12.75">
      <c r="A889" s="344">
        <v>962</v>
      </c>
      <c r="B889" s="622">
        <v>5032</v>
      </c>
      <c r="C889" s="476">
        <v>4378</v>
      </c>
      <c r="D889" s="100"/>
      <c r="E889" s="100">
        <v>4428</v>
      </c>
      <c r="F889" s="67" t="s">
        <v>71</v>
      </c>
      <c r="G889" s="54"/>
      <c r="H889" s="98"/>
      <c r="I889" s="54"/>
      <c r="J889" s="184">
        <v>9</v>
      </c>
      <c r="K889" s="107">
        <v>6.567</v>
      </c>
      <c r="L889" s="247">
        <v>0</v>
      </c>
    </row>
    <row r="890" spans="1:12" ht="13.5" thickBot="1">
      <c r="A890" s="73"/>
      <c r="B890" s="482"/>
      <c r="C890" s="476"/>
      <c r="D890" s="100"/>
      <c r="E890" s="100"/>
      <c r="F890" s="65" t="s">
        <v>76</v>
      </c>
      <c r="G890" s="226">
        <f>SUM(G883:G889)</f>
        <v>125</v>
      </c>
      <c r="H890" s="121">
        <f>SUM(H883:H889)</f>
        <v>125</v>
      </c>
      <c r="I890" s="226">
        <f>SUM(I883:I889)</f>
        <v>0</v>
      </c>
      <c r="J890" s="185">
        <f>SUM(J884:J889)</f>
        <v>302</v>
      </c>
      <c r="K890" s="108">
        <f>SUM(K884:K889)</f>
        <v>236.34300000000002</v>
      </c>
      <c r="L890" s="112">
        <f>SUM(L884:L889)</f>
        <v>0</v>
      </c>
    </row>
    <row r="891" spans="1:12" ht="13.5" thickBot="1">
      <c r="A891" s="4"/>
      <c r="B891" s="471"/>
      <c r="C891" s="471"/>
      <c r="D891" s="272"/>
      <c r="E891" s="272"/>
      <c r="F891" s="507" t="s">
        <v>646</v>
      </c>
      <c r="G891" s="116">
        <f>SUM(G856+G845+G855+G853+G870+G890+G860+G858)</f>
        <v>412</v>
      </c>
      <c r="H891" s="131">
        <f>SUM(H856+H845+H855+H853+H870+H858+H890+H860)</f>
        <v>463.838</v>
      </c>
      <c r="I891" s="329">
        <f>SUM(I856+I845+I855+I853+I870+I858+I890+I860)</f>
        <v>26</v>
      </c>
      <c r="J891" s="571">
        <f>SUM(J870+J853+J845+J836+J857+J881+J890+J861+J872+J847+J873)</f>
        <v>3843</v>
      </c>
      <c r="K891" s="131">
        <f>SUM(K881+K870+K857+K853+K845+K836+K890+K861+K872+K847+K873)</f>
        <v>3224.184</v>
      </c>
      <c r="L891" s="672">
        <f>SUM(L881+L870+L857+L853+L845+L836+L890+L861+L872+L847+L873)</f>
        <v>4448</v>
      </c>
    </row>
    <row r="892" spans="1:12" ht="3" customHeight="1" thickBot="1">
      <c r="A892" s="19"/>
      <c r="B892" s="483"/>
      <c r="C892" s="483"/>
      <c r="D892" s="254"/>
      <c r="E892" s="254"/>
      <c r="G892" s="53"/>
      <c r="H892" s="96"/>
      <c r="I892" s="111"/>
      <c r="J892" s="53"/>
      <c r="K892" s="96"/>
      <c r="L892" s="183"/>
    </row>
    <row r="893" spans="1:12" ht="13.5" thickBot="1">
      <c r="A893" s="5">
        <v>10</v>
      </c>
      <c r="B893" s="481"/>
      <c r="C893" s="481"/>
      <c r="D893" s="279"/>
      <c r="E893" s="279"/>
      <c r="F893" s="12" t="s">
        <v>405</v>
      </c>
      <c r="G893" s="124"/>
      <c r="H893" s="96"/>
      <c r="I893" s="111"/>
      <c r="J893" s="53"/>
      <c r="K893" s="96"/>
      <c r="L893" s="183"/>
    </row>
    <row r="894" spans="1:12" ht="12.75">
      <c r="A894" s="182">
        <v>607</v>
      </c>
      <c r="B894" s="472">
        <v>5169</v>
      </c>
      <c r="C894" s="472">
        <v>2212</v>
      </c>
      <c r="D894" s="276"/>
      <c r="E894" s="227"/>
      <c r="F894" s="177" t="s">
        <v>16</v>
      </c>
      <c r="G894" s="55"/>
      <c r="H894" s="118"/>
      <c r="I894" s="192"/>
      <c r="J894" s="185">
        <v>406</v>
      </c>
      <c r="K894" s="106">
        <v>375.705</v>
      </c>
      <c r="L894" s="185">
        <v>490</v>
      </c>
    </row>
    <row r="895" spans="1:12" ht="12.75">
      <c r="A895" s="49">
        <v>608</v>
      </c>
      <c r="B895" s="470">
        <v>5169</v>
      </c>
      <c r="C895" s="470">
        <v>2219</v>
      </c>
      <c r="D895" s="273"/>
      <c r="E895" s="273"/>
      <c r="F895" s="156" t="s">
        <v>7</v>
      </c>
      <c r="G895" s="102"/>
      <c r="H895" s="98"/>
      <c r="I895" s="54"/>
      <c r="J895" s="185">
        <v>3570</v>
      </c>
      <c r="K895" s="108">
        <v>2798.551</v>
      </c>
      <c r="L895" s="185">
        <v>3600</v>
      </c>
    </row>
    <row r="896" spans="1:12" ht="1.5" customHeight="1">
      <c r="A896" s="49"/>
      <c r="B896" s="470"/>
      <c r="C896" s="470"/>
      <c r="D896" s="273"/>
      <c r="E896" s="273"/>
      <c r="F896" s="156"/>
      <c r="G896" s="102"/>
      <c r="H896" s="98"/>
      <c r="I896" s="54"/>
      <c r="J896" s="185"/>
      <c r="K896" s="108"/>
      <c r="L896" s="185"/>
    </row>
    <row r="897" spans="1:12" ht="12.75">
      <c r="A897" s="47">
        <v>609</v>
      </c>
      <c r="B897" s="400">
        <v>5166</v>
      </c>
      <c r="C897" s="400">
        <v>2219</v>
      </c>
      <c r="D897" s="99"/>
      <c r="E897" s="99"/>
      <c r="F897" s="42" t="s">
        <v>51</v>
      </c>
      <c r="G897" s="102"/>
      <c r="H897" s="98"/>
      <c r="I897" s="54"/>
      <c r="J897" s="186">
        <v>65</v>
      </c>
      <c r="K897" s="130">
        <v>96.858</v>
      </c>
      <c r="L897" s="185">
        <v>300</v>
      </c>
    </row>
    <row r="898" spans="1:12" ht="12.75">
      <c r="A898" s="47">
        <v>609</v>
      </c>
      <c r="B898" s="400">
        <v>5192</v>
      </c>
      <c r="C898" s="400">
        <v>2219</v>
      </c>
      <c r="D898" s="99"/>
      <c r="E898" s="99"/>
      <c r="F898" s="42" t="s">
        <v>73</v>
      </c>
      <c r="G898" s="102"/>
      <c r="H898" s="98"/>
      <c r="I898" s="54"/>
      <c r="J898" s="185">
        <v>20</v>
      </c>
      <c r="K898" s="130">
        <v>4.773</v>
      </c>
      <c r="L898" s="185">
        <v>10</v>
      </c>
    </row>
    <row r="899" spans="1:12" ht="3" customHeight="1">
      <c r="A899" s="47"/>
      <c r="B899" s="400"/>
      <c r="C899" s="400"/>
      <c r="D899" s="99"/>
      <c r="E899" s="99"/>
      <c r="F899" s="42"/>
      <c r="G899" s="102"/>
      <c r="H899" s="98"/>
      <c r="I899" s="54"/>
      <c r="J899" s="185"/>
      <c r="K899" s="108"/>
      <c r="L899" s="185"/>
    </row>
    <row r="900" spans="1:12" ht="12.75">
      <c r="A900" s="30">
        <v>614</v>
      </c>
      <c r="B900" s="400">
        <v>5139</v>
      </c>
      <c r="C900" s="400">
        <v>2212</v>
      </c>
      <c r="D900" s="99"/>
      <c r="E900" s="99"/>
      <c r="F900" s="50" t="s">
        <v>580</v>
      </c>
      <c r="G900" s="54"/>
      <c r="H900" s="98"/>
      <c r="I900" s="54"/>
      <c r="J900" s="184">
        <v>1347</v>
      </c>
      <c r="K900" s="104">
        <v>668.623</v>
      </c>
      <c r="L900" s="184">
        <v>1500</v>
      </c>
    </row>
    <row r="901" spans="1:12" ht="12.75">
      <c r="A901" s="30">
        <v>614</v>
      </c>
      <c r="B901" s="400">
        <v>5169</v>
      </c>
      <c r="C901" s="400">
        <v>2212</v>
      </c>
      <c r="D901" s="99"/>
      <c r="E901" s="99"/>
      <c r="F901" s="67" t="s">
        <v>446</v>
      </c>
      <c r="G901" s="54"/>
      <c r="H901" s="98"/>
      <c r="I901" s="54"/>
      <c r="J901" s="184">
        <v>2500</v>
      </c>
      <c r="K901" s="104">
        <v>2181.311</v>
      </c>
      <c r="L901" s="184">
        <v>2800</v>
      </c>
    </row>
    <row r="902" spans="1:12" ht="12.75">
      <c r="A902" s="30">
        <v>614</v>
      </c>
      <c r="B902" s="400">
        <v>5171</v>
      </c>
      <c r="C902" s="400">
        <v>2212</v>
      </c>
      <c r="D902" s="99"/>
      <c r="E902" s="99"/>
      <c r="F902" s="50" t="s">
        <v>908</v>
      </c>
      <c r="G902" s="54"/>
      <c r="H902" s="98"/>
      <c r="I902" s="54"/>
      <c r="J902" s="184">
        <v>500</v>
      </c>
      <c r="K902" s="104">
        <v>218.882</v>
      </c>
      <c r="L902" s="184">
        <v>500</v>
      </c>
    </row>
    <row r="903" spans="1:12" ht="12.75">
      <c r="A903" s="58">
        <v>614</v>
      </c>
      <c r="B903" s="400"/>
      <c r="C903" s="400"/>
      <c r="D903" s="99"/>
      <c r="E903" s="99"/>
      <c r="F903" s="38" t="s">
        <v>568</v>
      </c>
      <c r="G903" s="196"/>
      <c r="H903" s="118"/>
      <c r="I903" s="135"/>
      <c r="J903" s="194">
        <f>SUM(J900:J902)</f>
        <v>4347</v>
      </c>
      <c r="K903" s="108">
        <f>SUM(K900:K902)</f>
        <v>3068.8160000000003</v>
      </c>
      <c r="L903" s="112">
        <f>SUM(L900:L902)</f>
        <v>4800</v>
      </c>
    </row>
    <row r="904" spans="1:12" ht="2.25" customHeight="1">
      <c r="A904" s="8"/>
      <c r="B904" s="86"/>
      <c r="C904" s="86"/>
      <c r="D904" s="101"/>
      <c r="E904" s="99"/>
      <c r="F904" s="8"/>
      <c r="G904" s="103"/>
      <c r="H904" s="104"/>
      <c r="I904" s="103"/>
      <c r="J904" s="194"/>
      <c r="K904" s="104"/>
      <c r="L904" s="194"/>
    </row>
    <row r="905" spans="1:12" ht="12.75">
      <c r="A905" s="47">
        <v>616</v>
      </c>
      <c r="B905" s="400">
        <v>1343</v>
      </c>
      <c r="C905" s="400"/>
      <c r="D905" s="99"/>
      <c r="E905" s="99"/>
      <c r="F905" s="43" t="s">
        <v>407</v>
      </c>
      <c r="G905" s="201">
        <v>2813</v>
      </c>
      <c r="H905" s="132">
        <v>2424.153</v>
      </c>
      <c r="I905" s="201">
        <v>3000</v>
      </c>
      <c r="J905" s="655"/>
      <c r="K905" s="98"/>
      <c r="L905" s="192"/>
    </row>
    <row r="906" spans="1:12" ht="12.75">
      <c r="A906" s="47">
        <v>617</v>
      </c>
      <c r="B906" s="400">
        <v>1343</v>
      </c>
      <c r="C906" s="400"/>
      <c r="D906" s="99"/>
      <c r="E906" s="99"/>
      <c r="F906" s="84" t="s">
        <v>900</v>
      </c>
      <c r="G906" s="201">
        <v>200</v>
      </c>
      <c r="H906" s="108">
        <v>285.425</v>
      </c>
      <c r="I906" s="201">
        <v>300</v>
      </c>
      <c r="J906" s="655"/>
      <c r="K906" s="98"/>
      <c r="L906" s="192"/>
    </row>
    <row r="907" spans="1:12" ht="12.75">
      <c r="A907" s="47">
        <v>617</v>
      </c>
      <c r="B907" s="400">
        <v>2324</v>
      </c>
      <c r="C907" s="400">
        <v>2299</v>
      </c>
      <c r="D907" s="99"/>
      <c r="E907" s="99"/>
      <c r="F907" s="84" t="s">
        <v>845</v>
      </c>
      <c r="G907" s="201">
        <v>0</v>
      </c>
      <c r="H907" s="108">
        <v>1.5</v>
      </c>
      <c r="I907" s="201">
        <v>2</v>
      </c>
      <c r="J907" s="655"/>
      <c r="K907" s="98"/>
      <c r="L907" s="192"/>
    </row>
    <row r="908" spans="1:12" ht="12.75">
      <c r="A908" s="58">
        <v>619</v>
      </c>
      <c r="B908" s="400">
        <v>2212</v>
      </c>
      <c r="C908" s="400">
        <v>2299</v>
      </c>
      <c r="D908" s="99"/>
      <c r="E908" s="99"/>
      <c r="F908" s="42" t="s">
        <v>408</v>
      </c>
      <c r="G908" s="201">
        <v>1400</v>
      </c>
      <c r="H908" s="108">
        <v>1149.453</v>
      </c>
      <c r="I908" s="201">
        <v>1350</v>
      </c>
      <c r="J908" s="655"/>
      <c r="K908" s="98"/>
      <c r="L908" s="192"/>
    </row>
    <row r="909" spans="1:12" ht="12.75">
      <c r="A909" s="58">
        <v>619</v>
      </c>
      <c r="B909" s="400">
        <v>2324</v>
      </c>
      <c r="C909" s="400">
        <v>2299</v>
      </c>
      <c r="D909" s="273"/>
      <c r="E909" s="273"/>
      <c r="F909" s="43" t="s">
        <v>586</v>
      </c>
      <c r="G909" s="201">
        <v>200</v>
      </c>
      <c r="H909" s="132">
        <v>175.373</v>
      </c>
      <c r="I909" s="201">
        <v>190</v>
      </c>
      <c r="J909" s="655"/>
      <c r="K909" s="98"/>
      <c r="L909" s="192"/>
    </row>
    <row r="910" spans="1:12" ht="12.75">
      <c r="A910" s="58">
        <v>620</v>
      </c>
      <c r="B910" s="400">
        <v>1361</v>
      </c>
      <c r="C910" s="400"/>
      <c r="D910" s="99"/>
      <c r="E910" s="99"/>
      <c r="F910" s="42" t="s">
        <v>409</v>
      </c>
      <c r="G910" s="194">
        <v>4100</v>
      </c>
      <c r="H910" s="108">
        <v>3897.315</v>
      </c>
      <c r="I910" s="194">
        <v>4350</v>
      </c>
      <c r="J910" s="655"/>
      <c r="K910" s="96"/>
      <c r="L910" s="183"/>
    </row>
    <row r="911" spans="1:12" ht="12.75">
      <c r="A911" s="58">
        <v>621</v>
      </c>
      <c r="B911" s="400">
        <v>2111</v>
      </c>
      <c r="C911" s="400">
        <v>2219</v>
      </c>
      <c r="D911" s="99"/>
      <c r="E911" s="99"/>
      <c r="F911" s="42" t="s">
        <v>901</v>
      </c>
      <c r="G911" s="201">
        <v>190</v>
      </c>
      <c r="H911" s="108">
        <v>168.69</v>
      </c>
      <c r="I911" s="201">
        <v>200</v>
      </c>
      <c r="J911" s="655"/>
      <c r="K911" s="96"/>
      <c r="L911" s="183"/>
    </row>
    <row r="912" spans="1:12" ht="2.25" customHeight="1">
      <c r="A912" s="58"/>
      <c r="B912" s="400"/>
      <c r="C912" s="400"/>
      <c r="D912" s="99"/>
      <c r="E912" s="99"/>
      <c r="F912" s="42"/>
      <c r="G912" s="201"/>
      <c r="H912" s="108"/>
      <c r="I912" s="201"/>
      <c r="J912" s="655"/>
      <c r="K912" s="96"/>
      <c r="L912" s="183"/>
    </row>
    <row r="913" spans="1:12" ht="12.75">
      <c r="A913" s="58">
        <v>622</v>
      </c>
      <c r="B913" s="400">
        <v>2212</v>
      </c>
      <c r="C913" s="400">
        <v>2219</v>
      </c>
      <c r="D913" s="99"/>
      <c r="E913" s="99"/>
      <c r="F913" s="42" t="s">
        <v>681</v>
      </c>
      <c r="G913" s="201">
        <v>7</v>
      </c>
      <c r="H913" s="108">
        <v>10.5</v>
      </c>
      <c r="I913" s="201">
        <v>7</v>
      </c>
      <c r="J913" s="655"/>
      <c r="K913" s="96"/>
      <c r="L913" s="183"/>
    </row>
    <row r="914" spans="1:12" ht="12.75">
      <c r="A914" s="58">
        <v>622</v>
      </c>
      <c r="B914" s="400">
        <v>2324</v>
      </c>
      <c r="C914" s="400">
        <v>2219</v>
      </c>
      <c r="D914" s="99"/>
      <c r="E914" s="99"/>
      <c r="F914" s="42" t="s">
        <v>1050</v>
      </c>
      <c r="G914" s="201">
        <v>2</v>
      </c>
      <c r="H914" s="108">
        <v>1</v>
      </c>
      <c r="I914" s="201">
        <v>2</v>
      </c>
      <c r="J914" s="111"/>
      <c r="K914" s="96"/>
      <c r="L914" s="183"/>
    </row>
    <row r="915" spans="1:12" ht="2.25" customHeight="1">
      <c r="A915" s="58"/>
      <c r="B915" s="400"/>
      <c r="C915" s="400"/>
      <c r="D915" s="99"/>
      <c r="E915" s="99"/>
      <c r="F915" s="42"/>
      <c r="G915" s="201">
        <v>0</v>
      </c>
      <c r="H915" s="108"/>
      <c r="I915" s="201"/>
      <c r="J915" s="111"/>
      <c r="K915" s="96"/>
      <c r="L915" s="183"/>
    </row>
    <row r="916" spans="1:12" ht="12.75">
      <c r="A916" s="58">
        <v>624</v>
      </c>
      <c r="B916" s="400">
        <v>2111</v>
      </c>
      <c r="C916" s="400">
        <v>2219</v>
      </c>
      <c r="D916" s="99"/>
      <c r="E916" s="99"/>
      <c r="F916" s="84" t="s">
        <v>538</v>
      </c>
      <c r="G916" s="201">
        <v>18</v>
      </c>
      <c r="H916" s="108">
        <v>20.2</v>
      </c>
      <c r="I916" s="201">
        <v>18</v>
      </c>
      <c r="J916" s="111"/>
      <c r="K916" s="96"/>
      <c r="L916" s="183"/>
    </row>
    <row r="917" spans="1:12" ht="12.75">
      <c r="A917" s="73">
        <v>627</v>
      </c>
      <c r="B917" s="476">
        <v>2111</v>
      </c>
      <c r="C917" s="476">
        <v>2219</v>
      </c>
      <c r="D917" s="100"/>
      <c r="E917" s="100"/>
      <c r="F917" s="38" t="s">
        <v>547</v>
      </c>
      <c r="G917" s="201">
        <v>2300</v>
      </c>
      <c r="H917" s="108">
        <v>2045.245</v>
      </c>
      <c r="I917" s="201">
        <v>2364</v>
      </c>
      <c r="J917" s="354"/>
      <c r="K917" s="96"/>
      <c r="L917" s="183"/>
    </row>
    <row r="918" spans="1:12" ht="12.75">
      <c r="A918" s="73">
        <v>628</v>
      </c>
      <c r="B918" s="476">
        <v>5169</v>
      </c>
      <c r="C918" s="476">
        <v>2219</v>
      </c>
      <c r="D918" s="100"/>
      <c r="E918" s="100"/>
      <c r="F918" s="65" t="s">
        <v>567</v>
      </c>
      <c r="G918" s="197"/>
      <c r="H918" s="120"/>
      <c r="I918" s="197"/>
      <c r="J918" s="185">
        <v>1265</v>
      </c>
      <c r="K918" s="106">
        <v>1124.886</v>
      </c>
      <c r="L918" s="185">
        <v>1300</v>
      </c>
    </row>
    <row r="919" spans="1:12" ht="12.75">
      <c r="A919" s="73">
        <v>629</v>
      </c>
      <c r="B919" s="476">
        <v>2111</v>
      </c>
      <c r="C919" s="476">
        <v>2219</v>
      </c>
      <c r="D919" s="100"/>
      <c r="E919" s="100"/>
      <c r="F919" s="38" t="s">
        <v>566</v>
      </c>
      <c r="G919" s="194">
        <v>390</v>
      </c>
      <c r="H919" s="108">
        <v>343.82</v>
      </c>
      <c r="I919" s="194">
        <v>390</v>
      </c>
      <c r="J919" s="196"/>
      <c r="K919" s="118"/>
      <c r="L919" s="196"/>
    </row>
    <row r="920" spans="1:12" ht="12.75">
      <c r="A920" s="151">
        <v>630</v>
      </c>
      <c r="B920" s="484">
        <v>5164</v>
      </c>
      <c r="C920" s="484">
        <v>2219</v>
      </c>
      <c r="D920" s="268"/>
      <c r="E920" s="268"/>
      <c r="F920" s="59" t="s">
        <v>668</v>
      </c>
      <c r="G920" s="197"/>
      <c r="H920" s="120"/>
      <c r="I920" s="197"/>
      <c r="J920" s="185">
        <v>33</v>
      </c>
      <c r="K920" s="106">
        <v>24.504</v>
      </c>
      <c r="L920" s="185">
        <v>33</v>
      </c>
    </row>
    <row r="921" spans="1:12" ht="12.75">
      <c r="A921" s="151">
        <v>632</v>
      </c>
      <c r="B921" s="484">
        <v>1361</v>
      </c>
      <c r="C921" s="484"/>
      <c r="D921" s="268"/>
      <c r="E921" s="268"/>
      <c r="F921" s="59" t="s">
        <v>403</v>
      </c>
      <c r="G921" s="194">
        <v>1</v>
      </c>
      <c r="H921" s="108">
        <v>0.166</v>
      </c>
      <c r="I921" s="194">
        <v>1</v>
      </c>
      <c r="J921" s="196"/>
      <c r="K921" s="118"/>
      <c r="L921" s="196"/>
    </row>
    <row r="922" spans="1:12" ht="12.75">
      <c r="A922" s="73">
        <v>633</v>
      </c>
      <c r="B922" s="476">
        <v>1359</v>
      </c>
      <c r="C922" s="476"/>
      <c r="D922" s="100"/>
      <c r="E922" s="100"/>
      <c r="F922" s="38" t="s">
        <v>1072</v>
      </c>
      <c r="G922" s="194">
        <v>0</v>
      </c>
      <c r="H922" s="108">
        <v>114</v>
      </c>
      <c r="I922" s="194">
        <v>0</v>
      </c>
      <c r="J922" s="196"/>
      <c r="K922" s="118"/>
      <c r="L922" s="196"/>
    </row>
    <row r="923" spans="1:12" ht="12.75">
      <c r="A923" s="58">
        <v>634</v>
      </c>
      <c r="B923" s="400">
        <v>5169</v>
      </c>
      <c r="C923" s="400">
        <v>3632</v>
      </c>
      <c r="D923" s="99"/>
      <c r="E923" s="99"/>
      <c r="F923" s="65" t="s">
        <v>1071</v>
      </c>
      <c r="G923" s="197"/>
      <c r="H923" s="118"/>
      <c r="I923" s="197"/>
      <c r="J923" s="185">
        <v>24</v>
      </c>
      <c r="K923" s="106">
        <v>19.8</v>
      </c>
      <c r="L923" s="185">
        <v>24</v>
      </c>
    </row>
    <row r="924" spans="1:12" ht="14.25" customHeight="1">
      <c r="A924" s="58">
        <v>634</v>
      </c>
      <c r="B924" s="400">
        <v>5213</v>
      </c>
      <c r="C924" s="400">
        <v>2221</v>
      </c>
      <c r="D924" s="99"/>
      <c r="E924" s="99"/>
      <c r="F924" s="65" t="s">
        <v>0</v>
      </c>
      <c r="G924" s="197"/>
      <c r="H924" s="118"/>
      <c r="I924" s="197"/>
      <c r="J924" s="185">
        <v>450</v>
      </c>
      <c r="K924" s="106">
        <v>453.36</v>
      </c>
      <c r="L924" s="185">
        <v>450</v>
      </c>
    </row>
    <row r="925" spans="1:12" ht="14.25" customHeight="1" thickBot="1">
      <c r="A925" s="58">
        <v>635</v>
      </c>
      <c r="B925" s="400">
        <v>1353</v>
      </c>
      <c r="C925" s="400"/>
      <c r="D925" s="99"/>
      <c r="E925" s="99"/>
      <c r="F925" s="38" t="s">
        <v>13</v>
      </c>
      <c r="G925" s="198">
        <v>200</v>
      </c>
      <c r="H925" s="121">
        <v>126.7</v>
      </c>
      <c r="I925" s="198">
        <v>160</v>
      </c>
      <c r="J925" s="196"/>
      <c r="K925" s="118"/>
      <c r="L925" s="196"/>
    </row>
    <row r="926" spans="1:12" ht="13.5" thickBot="1">
      <c r="A926" s="4"/>
      <c r="B926" s="471"/>
      <c r="C926" s="471"/>
      <c r="D926" s="272"/>
      <c r="E926" s="272"/>
      <c r="F926" s="15" t="s">
        <v>518</v>
      </c>
      <c r="G926" s="306">
        <f>SUM(G925+G919+G917+G911+G910+G909+G908+G906+G905+G6754+G916+G921+G913+G914+G922+G907)</f>
        <v>11821</v>
      </c>
      <c r="H926" s="432">
        <f>SUM(H925+H919+H917+H911+H910+H909+H908+H906+H905+H6754+H916+H921+H913+H914+H922+H907)</f>
        <v>10763.539999999999</v>
      </c>
      <c r="I926" s="306">
        <f>SUM(I925+I919+I917+I911+I910+I909+I908+I906+I905+I6754+I916+I921+I913+I914+I922+I907)</f>
        <v>12334</v>
      </c>
      <c r="J926" s="307">
        <f>SUM(J924+J918+J903+J897+J895+J894+J920+J923+J898)</f>
        <v>10180</v>
      </c>
      <c r="K926" s="305">
        <f>SUM(K924+K918+K903+K897+K895+K894+K920+K923+K898)</f>
        <v>7967.253</v>
      </c>
      <c r="L926" s="676">
        <f>SUM(L924+L918+L903+L897+L895+L894+L920+L923+L898)</f>
        <v>11007</v>
      </c>
    </row>
    <row r="927" spans="5:12" ht="3" customHeight="1" thickBot="1">
      <c r="E927" s="254"/>
      <c r="G927" s="53"/>
      <c r="H927" s="96"/>
      <c r="I927" s="111"/>
      <c r="J927" s="53"/>
      <c r="K927" s="96"/>
      <c r="L927" s="183"/>
    </row>
    <row r="928" spans="1:12" ht="13.5" thickBot="1">
      <c r="A928" s="5">
        <v>11</v>
      </c>
      <c r="B928" s="462"/>
      <c r="C928" s="462"/>
      <c r="D928" s="210"/>
      <c r="E928" s="210"/>
      <c r="F928" s="10" t="s">
        <v>412</v>
      </c>
      <c r="G928" s="53"/>
      <c r="H928" s="96"/>
      <c r="I928" s="111"/>
      <c r="J928" s="53"/>
      <c r="K928" s="96"/>
      <c r="L928" s="183"/>
    </row>
    <row r="929" spans="1:12" ht="12.75">
      <c r="A929" s="47">
        <v>658</v>
      </c>
      <c r="B929" s="400">
        <v>1361</v>
      </c>
      <c r="C929" s="400"/>
      <c r="D929" s="99"/>
      <c r="E929" s="99"/>
      <c r="F929" s="42" t="s">
        <v>398</v>
      </c>
      <c r="G929" s="185">
        <v>450</v>
      </c>
      <c r="H929" s="106">
        <v>348.645</v>
      </c>
      <c r="I929" s="185">
        <v>435</v>
      </c>
      <c r="J929" s="235"/>
      <c r="K929" s="96"/>
      <c r="L929" s="183"/>
    </row>
    <row r="930" spans="1:12" ht="12.75">
      <c r="A930" s="60">
        <v>659</v>
      </c>
      <c r="B930" s="474">
        <v>2212</v>
      </c>
      <c r="C930" s="474">
        <v>2169</v>
      </c>
      <c r="D930" s="175"/>
      <c r="E930" s="175"/>
      <c r="F930" s="52" t="s">
        <v>399</v>
      </c>
      <c r="G930" s="185">
        <v>70</v>
      </c>
      <c r="H930" s="121">
        <v>61.5</v>
      </c>
      <c r="I930" s="185">
        <v>80</v>
      </c>
      <c r="J930" s="235"/>
      <c r="K930" s="96"/>
      <c r="L930" s="183"/>
    </row>
    <row r="931" spans="1:12" ht="13.5" thickBot="1">
      <c r="A931" s="58">
        <v>659</v>
      </c>
      <c r="B931" s="400">
        <v>2324</v>
      </c>
      <c r="C931" s="400">
        <v>2169</v>
      </c>
      <c r="D931" s="99"/>
      <c r="E931" s="99"/>
      <c r="F931" s="42" t="s">
        <v>586</v>
      </c>
      <c r="G931" s="185">
        <v>25</v>
      </c>
      <c r="H931" s="106">
        <v>24.102</v>
      </c>
      <c r="I931" s="185">
        <v>25</v>
      </c>
      <c r="J931" s="53"/>
      <c r="K931" s="96"/>
      <c r="L931" s="183"/>
    </row>
    <row r="932" spans="1:12" ht="13.5" thickBot="1">
      <c r="A932" s="4"/>
      <c r="B932" s="471"/>
      <c r="C932" s="471"/>
      <c r="D932" s="272"/>
      <c r="E932" s="272"/>
      <c r="F932" s="15" t="s">
        <v>413</v>
      </c>
      <c r="G932" s="306">
        <f>SUM(G929:G931)</f>
        <v>545</v>
      </c>
      <c r="H932" s="114">
        <f>SUM(H929:H931)</f>
        <v>434.24699999999996</v>
      </c>
      <c r="I932" s="113">
        <f>SUM(I929:I931)</f>
        <v>540</v>
      </c>
      <c r="J932" s="403"/>
      <c r="K932" s="114"/>
      <c r="L932" s="677"/>
    </row>
    <row r="933" spans="1:12" ht="3.75" customHeight="1" thickBot="1">
      <c r="A933" s="4"/>
      <c r="B933" s="485"/>
      <c r="C933" s="485"/>
      <c r="D933" s="211"/>
      <c r="E933" s="211"/>
      <c r="F933" s="11"/>
      <c r="G933" s="197"/>
      <c r="H933" s="120"/>
      <c r="I933" s="197"/>
      <c r="J933" s="128"/>
      <c r="K933" s="120"/>
      <c r="L933" s="197"/>
    </row>
    <row r="934" spans="1:12" ht="13.5" thickBot="1">
      <c r="A934" s="5">
        <v>13</v>
      </c>
      <c r="B934" s="486"/>
      <c r="C934" s="486"/>
      <c r="D934" s="281"/>
      <c r="E934" s="281"/>
      <c r="F934" s="14" t="s">
        <v>414</v>
      </c>
      <c r="G934" s="53"/>
      <c r="H934" s="96"/>
      <c r="I934" s="111"/>
      <c r="J934" s="53"/>
      <c r="K934" s="96"/>
      <c r="L934" s="183"/>
    </row>
    <row r="935" spans="1:12" ht="12.75">
      <c r="A935" s="166">
        <v>691</v>
      </c>
      <c r="B935" s="487">
        <v>5011</v>
      </c>
      <c r="C935" s="487">
        <v>5311</v>
      </c>
      <c r="D935" s="294"/>
      <c r="E935" s="271"/>
      <c r="F935" s="40" t="s">
        <v>437</v>
      </c>
      <c r="G935" s="102"/>
      <c r="H935" s="98"/>
      <c r="I935" s="221"/>
      <c r="J935" s="296">
        <v>7553</v>
      </c>
      <c r="K935" s="107">
        <v>6074.443</v>
      </c>
      <c r="L935" s="296">
        <f>J935+169</f>
        <v>7722</v>
      </c>
    </row>
    <row r="936" spans="1:12" ht="12.75">
      <c r="A936" s="166">
        <v>691</v>
      </c>
      <c r="B936" s="487">
        <v>5031</v>
      </c>
      <c r="C936" s="487">
        <v>5311</v>
      </c>
      <c r="D936" s="294"/>
      <c r="E936" s="271"/>
      <c r="F936" s="40" t="s">
        <v>443</v>
      </c>
      <c r="G936" s="102"/>
      <c r="H936" s="255"/>
      <c r="I936" s="221"/>
      <c r="J936" s="296">
        <v>1889</v>
      </c>
      <c r="K936" s="104">
        <v>1519.859</v>
      </c>
      <c r="L936" s="296">
        <v>1930</v>
      </c>
    </row>
    <row r="937" spans="1:12" ht="12.75">
      <c r="A937" s="166">
        <v>691</v>
      </c>
      <c r="B937" s="487">
        <v>5032</v>
      </c>
      <c r="C937" s="487">
        <v>5311</v>
      </c>
      <c r="D937" s="294"/>
      <c r="E937" s="271"/>
      <c r="F937" s="40" t="s">
        <v>444</v>
      </c>
      <c r="G937" s="102"/>
      <c r="H937" s="98"/>
      <c r="I937" s="221"/>
      <c r="J937" s="296">
        <v>680</v>
      </c>
      <c r="K937" s="104">
        <v>547.153</v>
      </c>
      <c r="L937" s="296">
        <v>695</v>
      </c>
    </row>
    <row r="938" spans="1:12" ht="12.75">
      <c r="A938" s="166">
        <v>691</v>
      </c>
      <c r="B938" s="487">
        <v>5424</v>
      </c>
      <c r="C938" s="487">
        <v>5311</v>
      </c>
      <c r="D938" s="294"/>
      <c r="E938" s="271"/>
      <c r="F938" s="67" t="s">
        <v>178</v>
      </c>
      <c r="G938" s="102"/>
      <c r="H938" s="98"/>
      <c r="I938" s="221"/>
      <c r="J938" s="296">
        <v>20</v>
      </c>
      <c r="K938" s="104">
        <v>19.968</v>
      </c>
      <c r="L938" s="296">
        <v>20</v>
      </c>
    </row>
    <row r="939" spans="1:12" ht="12.75">
      <c r="A939" s="168">
        <v>691</v>
      </c>
      <c r="B939" s="477"/>
      <c r="C939" s="477"/>
      <c r="D939" s="283"/>
      <c r="E939" s="283"/>
      <c r="F939" s="38" t="s">
        <v>458</v>
      </c>
      <c r="G939" s="102"/>
      <c r="H939" s="98"/>
      <c r="I939" s="221"/>
      <c r="J939" s="198">
        <f>SUM(J935:J938)</f>
        <v>10142</v>
      </c>
      <c r="K939" s="121">
        <f>SUM(K935:K938)</f>
        <v>8161.423</v>
      </c>
      <c r="L939" s="678">
        <f>SUM(L935:L938)</f>
        <v>10367</v>
      </c>
    </row>
    <row r="940" spans="5:12" ht="2.25" customHeight="1">
      <c r="E940" s="254"/>
      <c r="G940" s="53"/>
      <c r="H940" s="96"/>
      <c r="I940" s="111"/>
      <c r="J940" s="193"/>
      <c r="K940" s="104"/>
      <c r="L940" s="296"/>
    </row>
    <row r="941" spans="1:12" ht="12.75">
      <c r="A941" s="166">
        <v>692</v>
      </c>
      <c r="B941" s="487">
        <v>5132</v>
      </c>
      <c r="C941" s="487">
        <v>5311</v>
      </c>
      <c r="D941" s="294"/>
      <c r="E941" s="271"/>
      <c r="F941" s="40" t="s">
        <v>470</v>
      </c>
      <c r="G941" s="102"/>
      <c r="H941" s="98"/>
      <c r="I941" s="54"/>
      <c r="J941" s="296">
        <v>3</v>
      </c>
      <c r="K941" s="134">
        <v>0.51</v>
      </c>
      <c r="L941" s="296">
        <v>3</v>
      </c>
    </row>
    <row r="942" spans="1:12" ht="12.75">
      <c r="A942" s="16">
        <v>692</v>
      </c>
      <c r="B942" s="487">
        <v>5133</v>
      </c>
      <c r="C942" s="487">
        <v>5311</v>
      </c>
      <c r="D942" s="294"/>
      <c r="E942" s="271"/>
      <c r="F942" s="40" t="s">
        <v>513</v>
      </c>
      <c r="G942" s="102"/>
      <c r="H942" s="98"/>
      <c r="I942" s="54"/>
      <c r="J942" s="296">
        <v>3</v>
      </c>
      <c r="K942" s="134">
        <v>1.315</v>
      </c>
      <c r="L942" s="296">
        <v>3</v>
      </c>
    </row>
    <row r="943" spans="1:12" ht="12.75">
      <c r="A943" s="166">
        <v>692</v>
      </c>
      <c r="B943" s="487">
        <v>5134</v>
      </c>
      <c r="C943" s="487">
        <v>5311</v>
      </c>
      <c r="D943" s="294"/>
      <c r="E943" s="271"/>
      <c r="F943" s="40" t="s">
        <v>514</v>
      </c>
      <c r="G943" s="102"/>
      <c r="H943" s="98"/>
      <c r="I943" s="54"/>
      <c r="J943" s="296">
        <v>200</v>
      </c>
      <c r="K943" s="104">
        <v>71.573</v>
      </c>
      <c r="L943" s="296">
        <v>210</v>
      </c>
    </row>
    <row r="944" spans="1:12" ht="12.75">
      <c r="A944" s="166">
        <v>692</v>
      </c>
      <c r="B944" s="487">
        <v>5136</v>
      </c>
      <c r="C944" s="487">
        <v>5311</v>
      </c>
      <c r="D944" s="294"/>
      <c r="E944" s="271"/>
      <c r="F944" s="40" t="s">
        <v>468</v>
      </c>
      <c r="G944" s="102"/>
      <c r="H944" s="98"/>
      <c r="I944" s="54"/>
      <c r="J944" s="296">
        <v>5</v>
      </c>
      <c r="K944" s="104">
        <v>6.022</v>
      </c>
      <c r="L944" s="296">
        <v>5</v>
      </c>
    </row>
    <row r="945" spans="1:12" ht="12.75">
      <c r="A945" s="166">
        <v>692</v>
      </c>
      <c r="B945" s="487">
        <v>5139</v>
      </c>
      <c r="C945" s="487">
        <v>5311</v>
      </c>
      <c r="D945" s="294"/>
      <c r="E945" s="271"/>
      <c r="F945" s="40" t="s">
        <v>451</v>
      </c>
      <c r="G945" s="102"/>
      <c r="H945" s="98"/>
      <c r="I945" s="54"/>
      <c r="J945" s="296">
        <v>100</v>
      </c>
      <c r="K945" s="104">
        <v>91.412</v>
      </c>
      <c r="L945" s="296">
        <v>100</v>
      </c>
    </row>
    <row r="946" spans="1:12" ht="12.75">
      <c r="A946" s="166">
        <v>692</v>
      </c>
      <c r="B946" s="487">
        <v>5161</v>
      </c>
      <c r="C946" s="487">
        <v>5311</v>
      </c>
      <c r="D946" s="294"/>
      <c r="E946" s="271"/>
      <c r="F946" s="40" t="s">
        <v>452</v>
      </c>
      <c r="G946" s="102"/>
      <c r="H946" s="98"/>
      <c r="I946" s="54"/>
      <c r="J946" s="296">
        <v>1</v>
      </c>
      <c r="K946" s="104">
        <v>0.376</v>
      </c>
      <c r="L946" s="296">
        <v>2</v>
      </c>
    </row>
    <row r="947" spans="1:12" ht="12.75">
      <c r="A947" s="166">
        <v>692</v>
      </c>
      <c r="B947" s="487">
        <v>5162</v>
      </c>
      <c r="C947" s="487">
        <v>5311</v>
      </c>
      <c r="D947" s="294"/>
      <c r="E947" s="271"/>
      <c r="F947" s="67" t="s">
        <v>579</v>
      </c>
      <c r="G947" s="102"/>
      <c r="H947" s="98"/>
      <c r="I947" s="54"/>
      <c r="J947" s="296">
        <v>9</v>
      </c>
      <c r="K947" s="104">
        <v>8.75</v>
      </c>
      <c r="L947" s="296">
        <v>9</v>
      </c>
    </row>
    <row r="948" spans="1:12" ht="12.75">
      <c r="A948" s="166">
        <v>692</v>
      </c>
      <c r="B948" s="487">
        <v>5169</v>
      </c>
      <c r="C948" s="487">
        <v>5311</v>
      </c>
      <c r="D948" s="294"/>
      <c r="E948" s="271"/>
      <c r="F948" s="40" t="s">
        <v>388</v>
      </c>
      <c r="G948" s="102"/>
      <c r="H948" s="98"/>
      <c r="I948" s="54"/>
      <c r="J948" s="296">
        <v>70</v>
      </c>
      <c r="K948" s="104">
        <v>28.607</v>
      </c>
      <c r="L948" s="296">
        <v>70</v>
      </c>
    </row>
    <row r="949" spans="1:12" ht="12.75">
      <c r="A949" s="166">
        <v>692</v>
      </c>
      <c r="B949" s="487">
        <v>5171</v>
      </c>
      <c r="C949" s="487">
        <v>5311</v>
      </c>
      <c r="D949" s="294"/>
      <c r="E949" s="271"/>
      <c r="F949" s="67" t="s">
        <v>1031</v>
      </c>
      <c r="G949" s="102"/>
      <c r="H949" s="98"/>
      <c r="I949" s="54"/>
      <c r="J949" s="296">
        <v>100</v>
      </c>
      <c r="K949" s="104">
        <v>17.059</v>
      </c>
      <c r="L949" s="296">
        <v>100</v>
      </c>
    </row>
    <row r="950" spans="1:12" ht="12.75">
      <c r="A950" s="170">
        <v>692</v>
      </c>
      <c r="B950" s="487">
        <v>5179</v>
      </c>
      <c r="C950" s="487">
        <v>5311</v>
      </c>
      <c r="D950" s="294"/>
      <c r="E950" s="271"/>
      <c r="F950" s="40" t="s">
        <v>355</v>
      </c>
      <c r="G950" s="102"/>
      <c r="H950" s="98"/>
      <c r="I950" s="54"/>
      <c r="J950" s="296">
        <v>3</v>
      </c>
      <c r="K950" s="104">
        <v>0</v>
      </c>
      <c r="L950" s="296">
        <v>3</v>
      </c>
    </row>
    <row r="951" spans="1:12" ht="12.75">
      <c r="A951" s="170">
        <v>692</v>
      </c>
      <c r="B951" s="487">
        <v>5194</v>
      </c>
      <c r="C951" s="487">
        <v>5311</v>
      </c>
      <c r="D951" s="294"/>
      <c r="E951" s="271"/>
      <c r="F951" s="40" t="s">
        <v>1055</v>
      </c>
      <c r="G951" s="102"/>
      <c r="H951" s="98"/>
      <c r="I951" s="54"/>
      <c r="J951" s="296">
        <v>10</v>
      </c>
      <c r="K951" s="104">
        <v>1.509</v>
      </c>
      <c r="L951" s="296">
        <v>10</v>
      </c>
    </row>
    <row r="952" spans="1:12" ht="12.75">
      <c r="A952" s="168">
        <v>692</v>
      </c>
      <c r="B952" s="477"/>
      <c r="C952" s="477"/>
      <c r="D952" s="283"/>
      <c r="E952" s="283"/>
      <c r="F952" s="38" t="s">
        <v>999</v>
      </c>
      <c r="G952" s="102"/>
      <c r="H952" s="98"/>
      <c r="I952" s="54"/>
      <c r="J952" s="194">
        <f>SUM(J941:J951)</f>
        <v>504</v>
      </c>
      <c r="K952" s="106">
        <f>SUM(K941:K951)</f>
        <v>227.13299999999998</v>
      </c>
      <c r="L952" s="105">
        <f>SUM(L941:L951)</f>
        <v>515</v>
      </c>
    </row>
    <row r="953" spans="1:12" ht="2.25" customHeight="1">
      <c r="A953" s="39"/>
      <c r="B953" s="478"/>
      <c r="C953" s="478"/>
      <c r="D953" s="271"/>
      <c r="E953" s="271"/>
      <c r="F953" s="40"/>
      <c r="G953" s="102"/>
      <c r="H953" s="98"/>
      <c r="I953" s="54"/>
      <c r="J953" s="193"/>
      <c r="K953" s="104"/>
      <c r="L953" s="296"/>
    </row>
    <row r="954" spans="1:12" ht="12.75">
      <c r="A954" s="166">
        <v>693</v>
      </c>
      <c r="B954" s="487">
        <v>5167</v>
      </c>
      <c r="C954" s="487">
        <v>5311</v>
      </c>
      <c r="D954" s="294"/>
      <c r="E954" s="271"/>
      <c r="F954" s="40" t="s">
        <v>455</v>
      </c>
      <c r="G954" s="102"/>
      <c r="H954" s="98"/>
      <c r="I954" s="54"/>
      <c r="J954" s="296">
        <v>150</v>
      </c>
      <c r="K954" s="104">
        <v>78.38</v>
      </c>
      <c r="L954" s="296">
        <v>100</v>
      </c>
    </row>
    <row r="955" spans="1:12" ht="12.75">
      <c r="A955" s="166">
        <v>693</v>
      </c>
      <c r="B955" s="487">
        <v>5173</v>
      </c>
      <c r="C955" s="487">
        <v>5311</v>
      </c>
      <c r="D955" s="294"/>
      <c r="E955" s="271"/>
      <c r="F955" s="40" t="s">
        <v>349</v>
      </c>
      <c r="G955" s="102"/>
      <c r="H955" s="98"/>
      <c r="I955" s="54"/>
      <c r="J955" s="296">
        <v>10</v>
      </c>
      <c r="K955" s="104">
        <v>5.855</v>
      </c>
      <c r="L955" s="296">
        <v>5</v>
      </c>
    </row>
    <row r="956" spans="1:12" ht="12.75">
      <c r="A956" s="168">
        <v>693</v>
      </c>
      <c r="B956" s="477"/>
      <c r="C956" s="477"/>
      <c r="D956" s="283"/>
      <c r="E956" s="283"/>
      <c r="F956" s="38" t="s">
        <v>456</v>
      </c>
      <c r="G956" s="102"/>
      <c r="H956" s="98"/>
      <c r="I956" s="54"/>
      <c r="J956" s="194">
        <f>SUM(J954:J955)</f>
        <v>160</v>
      </c>
      <c r="K956" s="106">
        <f>SUM(K954:K955)</f>
        <v>84.235</v>
      </c>
      <c r="L956" s="105">
        <f>SUM(L954:L955)</f>
        <v>105</v>
      </c>
    </row>
    <row r="957" spans="1:12" ht="2.25" customHeight="1">
      <c r="A957" s="44"/>
      <c r="B957" s="477"/>
      <c r="C957" s="477"/>
      <c r="D957" s="283"/>
      <c r="E957" s="283"/>
      <c r="F957" s="38"/>
      <c r="G957" s="102"/>
      <c r="H957" s="98"/>
      <c r="I957" s="54"/>
      <c r="J957" s="251"/>
      <c r="K957" s="121"/>
      <c r="L957" s="296"/>
    </row>
    <row r="958" spans="1:12" ht="13.5" thickBot="1">
      <c r="A958" s="168">
        <v>695</v>
      </c>
      <c r="B958" s="487">
        <v>5137</v>
      </c>
      <c r="C958" s="487">
        <v>5311</v>
      </c>
      <c r="D958" s="294"/>
      <c r="E958" s="271"/>
      <c r="F958" s="65" t="s">
        <v>916</v>
      </c>
      <c r="G958" s="102"/>
      <c r="H958" s="98"/>
      <c r="I958" s="54"/>
      <c r="J958" s="194">
        <v>20</v>
      </c>
      <c r="K958" s="106">
        <v>0.956</v>
      </c>
      <c r="L958" s="679">
        <v>20</v>
      </c>
    </row>
    <row r="959" spans="1:12" ht="13.5" thickBot="1">
      <c r="A959" s="62"/>
      <c r="B959" s="467"/>
      <c r="C959" s="467"/>
      <c r="D959" s="292"/>
      <c r="E959" s="284"/>
      <c r="F959" s="80" t="s">
        <v>826</v>
      </c>
      <c r="G959" s="312"/>
      <c r="H959" s="313"/>
      <c r="I959" s="701"/>
      <c r="J959" s="187">
        <f>SUM(J958+J956+J952+J939)</f>
        <v>10826</v>
      </c>
      <c r="K959" s="439">
        <f>SUM(K958+K956+K952+K939)</f>
        <v>8473.747</v>
      </c>
      <c r="L959" s="680">
        <f>SUM(L958+L956+L952+L939)</f>
        <v>11007</v>
      </c>
    </row>
    <row r="960" spans="1:12" ht="2.25" customHeight="1">
      <c r="A960" s="3"/>
      <c r="B960" s="469"/>
      <c r="C960" s="469"/>
      <c r="D960" s="214"/>
      <c r="E960" s="214"/>
      <c r="F960" s="22"/>
      <c r="G960" s="53"/>
      <c r="H960" s="96"/>
      <c r="I960" s="111"/>
      <c r="J960" s="111"/>
      <c r="K960" s="96"/>
      <c r="L960" s="183"/>
    </row>
    <row r="961" spans="1:12" ht="12.75">
      <c r="A961" s="18">
        <v>698</v>
      </c>
      <c r="B961" s="400">
        <v>5139</v>
      </c>
      <c r="C961" s="400">
        <v>5311</v>
      </c>
      <c r="D961" s="99"/>
      <c r="E961" s="99"/>
      <c r="F961" s="40" t="s">
        <v>17</v>
      </c>
      <c r="G961" s="53"/>
      <c r="H961" s="96"/>
      <c r="I961" s="111"/>
      <c r="J961" s="296">
        <v>30</v>
      </c>
      <c r="K961" s="104">
        <v>29.257</v>
      </c>
      <c r="L961" s="296">
        <v>30</v>
      </c>
    </row>
    <row r="962" spans="1:12" ht="12.75">
      <c r="A962" s="178">
        <v>698</v>
      </c>
      <c r="B962" s="470">
        <v>5156</v>
      </c>
      <c r="C962" s="470">
        <v>5311</v>
      </c>
      <c r="D962" s="273"/>
      <c r="E962" s="273"/>
      <c r="F962" s="37" t="s">
        <v>4</v>
      </c>
      <c r="G962" s="102"/>
      <c r="H962" s="98"/>
      <c r="I962" s="54"/>
      <c r="J962" s="296">
        <v>250</v>
      </c>
      <c r="K962" s="107">
        <v>183.127</v>
      </c>
      <c r="L962" s="296">
        <v>250</v>
      </c>
    </row>
    <row r="963" spans="1:12" ht="12.75">
      <c r="A963" s="17">
        <v>698</v>
      </c>
      <c r="B963" s="400">
        <v>5171</v>
      </c>
      <c r="C963" s="400">
        <v>5311</v>
      </c>
      <c r="D963" s="99"/>
      <c r="E963" s="99"/>
      <c r="F963" s="40" t="s">
        <v>52</v>
      </c>
      <c r="G963" s="102"/>
      <c r="H963" s="98"/>
      <c r="I963" s="54"/>
      <c r="J963" s="296">
        <v>20</v>
      </c>
      <c r="K963" s="104">
        <v>10.059</v>
      </c>
      <c r="L963" s="296">
        <v>50</v>
      </c>
    </row>
    <row r="964" spans="1:12" ht="12.75">
      <c r="A964" s="58">
        <v>698</v>
      </c>
      <c r="B964" s="478"/>
      <c r="C964" s="478"/>
      <c r="D964" s="271"/>
      <c r="E964" s="271"/>
      <c r="F964" s="38" t="s">
        <v>1000</v>
      </c>
      <c r="G964" s="102"/>
      <c r="H964" s="98"/>
      <c r="I964" s="54"/>
      <c r="J964" s="198">
        <f>SUM(J961:J963)</f>
        <v>300</v>
      </c>
      <c r="K964" s="121">
        <f>SUM(K961:K963)</f>
        <v>222.443</v>
      </c>
      <c r="L964" s="226">
        <f>SUM(L961:L963)</f>
        <v>330</v>
      </c>
    </row>
    <row r="965" spans="1:12" ht="2.25" customHeight="1">
      <c r="A965" s="58"/>
      <c r="B965" s="478"/>
      <c r="C965" s="478"/>
      <c r="D965" s="271"/>
      <c r="E965" s="271"/>
      <c r="F965" s="38"/>
      <c r="G965" s="102"/>
      <c r="H965" s="98"/>
      <c r="I965" s="54"/>
      <c r="J965" s="193"/>
      <c r="K965" s="106"/>
      <c r="L965" s="679"/>
    </row>
    <row r="966" spans="1:12" ht="12.75">
      <c r="A966" s="58">
        <v>699</v>
      </c>
      <c r="B966" s="400">
        <v>5137</v>
      </c>
      <c r="C966" s="400">
        <v>5311</v>
      </c>
      <c r="D966" s="99"/>
      <c r="E966" s="99"/>
      <c r="F966" s="65" t="s">
        <v>269</v>
      </c>
      <c r="G966" s="102"/>
      <c r="H966" s="98"/>
      <c r="I966" s="54"/>
      <c r="J966" s="194">
        <v>30</v>
      </c>
      <c r="K966" s="106">
        <v>12.391</v>
      </c>
      <c r="L966" s="679">
        <v>30</v>
      </c>
    </row>
    <row r="967" spans="1:12" ht="12.75">
      <c r="A967" s="58">
        <v>702</v>
      </c>
      <c r="B967" s="400">
        <v>1346</v>
      </c>
      <c r="C967" s="400"/>
      <c r="D967" s="99"/>
      <c r="E967" s="99"/>
      <c r="F967" s="84" t="s">
        <v>559</v>
      </c>
      <c r="G967" s="304">
        <v>650</v>
      </c>
      <c r="H967" s="106">
        <v>684.96</v>
      </c>
      <c r="I967" s="304">
        <v>750</v>
      </c>
      <c r="J967" s="655"/>
      <c r="K967" s="96"/>
      <c r="L967" s="183"/>
    </row>
    <row r="968" spans="1:12" ht="12.75">
      <c r="A968" s="58">
        <v>703</v>
      </c>
      <c r="B968" s="400">
        <v>2212</v>
      </c>
      <c r="C968" s="400">
        <v>5311</v>
      </c>
      <c r="D968" s="99"/>
      <c r="E968" s="99"/>
      <c r="F968" s="38" t="s">
        <v>399</v>
      </c>
      <c r="G968" s="304">
        <v>660</v>
      </c>
      <c r="H968" s="122">
        <v>505.456</v>
      </c>
      <c r="I968" s="304">
        <v>650</v>
      </c>
      <c r="J968" s="655"/>
      <c r="K968" s="96"/>
      <c r="L968" s="183"/>
    </row>
    <row r="969" spans="1:12" ht="13.5" thickBot="1">
      <c r="A969" s="58">
        <v>703</v>
      </c>
      <c r="B969" s="400">
        <v>2324</v>
      </c>
      <c r="C969" s="400">
        <v>5311</v>
      </c>
      <c r="D969" s="99"/>
      <c r="E969" s="99"/>
      <c r="F969" s="59" t="s">
        <v>586</v>
      </c>
      <c r="G969" s="544">
        <v>10</v>
      </c>
      <c r="H969" s="121">
        <v>14.849</v>
      </c>
      <c r="I969" s="544">
        <v>20</v>
      </c>
      <c r="J969" s="655"/>
      <c r="K969" s="96"/>
      <c r="L969" s="183"/>
    </row>
    <row r="970" spans="1:12" ht="13.5" thickBot="1">
      <c r="A970" s="3"/>
      <c r="B970" s="469"/>
      <c r="C970" s="469"/>
      <c r="D970" s="214"/>
      <c r="E970" s="214"/>
      <c r="F970" s="24" t="s">
        <v>824</v>
      </c>
      <c r="G970" s="545">
        <f>SUM(G969+G968+G967)</f>
        <v>1320</v>
      </c>
      <c r="H970" s="310">
        <f>SUM(H967:H969)</f>
        <v>1205.265</v>
      </c>
      <c r="I970" s="316">
        <f>SUM(I967:I969)</f>
        <v>1420</v>
      </c>
      <c r="J970" s="187">
        <f>SUM(J966+J964)</f>
        <v>330</v>
      </c>
      <c r="K970" s="546">
        <f>SUM(K966+K964)</f>
        <v>234.834</v>
      </c>
      <c r="L970" s="681">
        <f>SUM(L966+L964)</f>
        <v>360</v>
      </c>
    </row>
    <row r="971" spans="1:12" ht="13.5" thickBot="1">
      <c r="A971" s="4"/>
      <c r="B971" s="471"/>
      <c r="C971" s="471"/>
      <c r="D971" s="272"/>
      <c r="E971" s="272"/>
      <c r="F971" s="15" t="s">
        <v>822</v>
      </c>
      <c r="G971" s="202">
        <f>SUM(G970)</f>
        <v>1320</v>
      </c>
      <c r="H971" s="348">
        <f>SUM(H970)</f>
        <v>1205.265</v>
      </c>
      <c r="I971" s="336">
        <f>SUM(I970)</f>
        <v>1420</v>
      </c>
      <c r="J971" s="329">
        <f>SUM(J970+J959)</f>
        <v>11156</v>
      </c>
      <c r="K971" s="131">
        <f>SUM(K970+K959)</f>
        <v>8708.581</v>
      </c>
      <c r="L971" s="715">
        <f>SUM(L970+L959)</f>
        <v>11367</v>
      </c>
    </row>
    <row r="972" spans="1:12" ht="4.5" customHeight="1" thickBot="1">
      <c r="A972" s="4"/>
      <c r="B972" s="471"/>
      <c r="C972" s="471"/>
      <c r="D972" s="272"/>
      <c r="E972" s="272"/>
      <c r="F972" s="11"/>
      <c r="G972" s="109"/>
      <c r="H972" s="110"/>
      <c r="I972" s="69"/>
      <c r="J972" s="111"/>
      <c r="K972" s="96"/>
      <c r="L972" s="183"/>
    </row>
    <row r="973" spans="1:12" ht="13.5" thickBot="1">
      <c r="A973" s="5">
        <v>14</v>
      </c>
      <c r="B973" s="486"/>
      <c r="C973" s="486"/>
      <c r="D973" s="281"/>
      <c r="E973" s="281"/>
      <c r="F973" s="13" t="s">
        <v>415</v>
      </c>
      <c r="G973" s="53"/>
      <c r="H973" s="96"/>
      <c r="I973" s="111"/>
      <c r="J973" s="111"/>
      <c r="K973" s="96"/>
      <c r="L973" s="183"/>
    </row>
    <row r="974" spans="1:12" ht="12.75">
      <c r="A974" s="166" t="s">
        <v>516</v>
      </c>
      <c r="B974" s="487" t="s">
        <v>517</v>
      </c>
      <c r="C974" s="487">
        <v>6112</v>
      </c>
      <c r="D974" s="294"/>
      <c r="E974" s="271"/>
      <c r="F974" s="67" t="s">
        <v>120</v>
      </c>
      <c r="G974" s="215"/>
      <c r="H974" s="98"/>
      <c r="I974" s="54"/>
      <c r="J974" s="184">
        <v>800</v>
      </c>
      <c r="K974" s="104">
        <v>669.846</v>
      </c>
      <c r="L974" s="184">
        <v>1176</v>
      </c>
    </row>
    <row r="975" spans="1:12" ht="12.75">
      <c r="A975" s="167">
        <v>721</v>
      </c>
      <c r="B975" s="487">
        <v>5031</v>
      </c>
      <c r="C975" s="487">
        <v>6112</v>
      </c>
      <c r="D975" s="294"/>
      <c r="E975" s="271"/>
      <c r="F975" s="40" t="s">
        <v>443</v>
      </c>
      <c r="G975" s="102"/>
      <c r="H975" s="98"/>
      <c r="I975" s="54"/>
      <c r="J975" s="184">
        <v>166</v>
      </c>
      <c r="K975" s="104">
        <v>135.337</v>
      </c>
      <c r="L975" s="184">
        <v>294</v>
      </c>
    </row>
    <row r="976" spans="1:12" ht="12.75">
      <c r="A976" s="166">
        <v>721</v>
      </c>
      <c r="B976" s="487">
        <v>5032</v>
      </c>
      <c r="C976" s="487">
        <v>6112</v>
      </c>
      <c r="D976" s="294"/>
      <c r="E976" s="271"/>
      <c r="F976" s="40" t="s">
        <v>444</v>
      </c>
      <c r="G976" s="102"/>
      <c r="H976" s="98"/>
      <c r="I976" s="54"/>
      <c r="J976" s="184">
        <v>72</v>
      </c>
      <c r="K976" s="104">
        <v>60.78</v>
      </c>
      <c r="L976" s="184">
        <v>106</v>
      </c>
    </row>
    <row r="977" spans="1:12" ht="13.5" thickBot="1">
      <c r="A977" s="168">
        <v>721</v>
      </c>
      <c r="B977" s="477"/>
      <c r="C977" s="477"/>
      <c r="D977" s="283"/>
      <c r="E977" s="283"/>
      <c r="F977" s="38" t="s">
        <v>458</v>
      </c>
      <c r="G977" s="102"/>
      <c r="H977" s="98"/>
      <c r="I977" s="54"/>
      <c r="J977" s="185">
        <f>SUM(J974:J976)</f>
        <v>1038</v>
      </c>
      <c r="K977" s="106">
        <f>SUM(K974:K976)</f>
        <v>865.963</v>
      </c>
      <c r="L977" s="105">
        <f>SUM(L974:L976)</f>
        <v>1576</v>
      </c>
    </row>
    <row r="978" spans="1:12" ht="13.5" thickBot="1">
      <c r="A978" s="4"/>
      <c r="B978" s="471"/>
      <c r="C978" s="471"/>
      <c r="D978" s="272"/>
      <c r="E978" s="272"/>
      <c r="F978" s="15" t="s">
        <v>416</v>
      </c>
      <c r="G978" s="314"/>
      <c r="H978" s="114"/>
      <c r="I978" s="309"/>
      <c r="J978" s="307">
        <f>SUM(J977)</f>
        <v>1038</v>
      </c>
      <c r="K978" s="308">
        <f>SUM(K977)</f>
        <v>865.963</v>
      </c>
      <c r="L978" s="672">
        <f>SUM(L977)</f>
        <v>1576</v>
      </c>
    </row>
    <row r="979" spans="1:12" ht="3.75" customHeight="1" thickBot="1">
      <c r="A979" s="19"/>
      <c r="B979" s="483"/>
      <c r="C979" s="483"/>
      <c r="D979" s="254"/>
      <c r="E979" s="254"/>
      <c r="G979" s="53"/>
      <c r="H979" s="96"/>
      <c r="I979" s="111"/>
      <c r="J979" s="111"/>
      <c r="K979" s="96"/>
      <c r="L979" s="183"/>
    </row>
    <row r="980" spans="1:12" ht="13.5" thickBot="1">
      <c r="A980" s="5">
        <v>15</v>
      </c>
      <c r="B980" s="486"/>
      <c r="C980" s="486"/>
      <c r="D980" s="281"/>
      <c r="E980" s="281"/>
      <c r="F980" s="13" t="s">
        <v>417</v>
      </c>
      <c r="G980" s="53"/>
      <c r="H980" s="96"/>
      <c r="I980" s="111"/>
      <c r="J980" s="111"/>
      <c r="K980" s="96"/>
      <c r="L980" s="183"/>
    </row>
    <row r="981" spans="1:12" ht="12.75">
      <c r="A981" s="47">
        <v>728</v>
      </c>
      <c r="B981" s="400">
        <v>5023</v>
      </c>
      <c r="C981" s="400">
        <v>6112</v>
      </c>
      <c r="D981" s="99"/>
      <c r="E981" s="99"/>
      <c r="F981" s="8" t="s">
        <v>418</v>
      </c>
      <c r="G981" s="102"/>
      <c r="H981" s="98"/>
      <c r="I981" s="54"/>
      <c r="J981" s="184">
        <v>366</v>
      </c>
      <c r="K981" s="104">
        <v>295.2</v>
      </c>
      <c r="L981" s="184">
        <v>366</v>
      </c>
    </row>
    <row r="982" spans="1:12" ht="13.5" thickBot="1">
      <c r="A982" s="58">
        <v>728</v>
      </c>
      <c r="B982" s="400">
        <v>5032</v>
      </c>
      <c r="C982" s="400">
        <v>6112</v>
      </c>
      <c r="D982" s="99"/>
      <c r="E982" s="99"/>
      <c r="F982" s="40" t="s">
        <v>444</v>
      </c>
      <c r="G982" s="102"/>
      <c r="H982" s="98"/>
      <c r="I982" s="54"/>
      <c r="J982" s="184">
        <v>34</v>
      </c>
      <c r="K982" s="104">
        <v>27.996</v>
      </c>
      <c r="L982" s="184">
        <v>34</v>
      </c>
    </row>
    <row r="983" spans="1:12" ht="13.5" thickBot="1">
      <c r="A983" s="4"/>
      <c r="B983" s="471"/>
      <c r="C983" s="471"/>
      <c r="D983" s="272"/>
      <c r="E983" s="272"/>
      <c r="F983" s="15" t="s">
        <v>430</v>
      </c>
      <c r="G983" s="70"/>
      <c r="H983" s="114"/>
      <c r="I983" s="113"/>
      <c r="J983" s="309">
        <f>SUM(J981:J982)</f>
        <v>400</v>
      </c>
      <c r="K983" s="114">
        <f>SUM(K981:K982)</f>
        <v>323.19599999999997</v>
      </c>
      <c r="L983" s="113">
        <f>SUM(L981:L982)</f>
        <v>400</v>
      </c>
    </row>
    <row r="984" spans="1:12" ht="3.75" customHeight="1" thickBot="1">
      <c r="A984" s="23"/>
      <c r="B984" s="485"/>
      <c r="C984" s="485"/>
      <c r="D984" s="211"/>
      <c r="E984" s="211"/>
      <c r="F984" s="11"/>
      <c r="G984" s="55"/>
      <c r="H984" s="120"/>
      <c r="I984" s="128"/>
      <c r="J984" s="128"/>
      <c r="K984" s="120"/>
      <c r="L984" s="197"/>
    </row>
    <row r="985" spans="1:12" ht="13.5" thickBot="1">
      <c r="A985" s="5">
        <v>16</v>
      </c>
      <c r="B985" s="486"/>
      <c r="C985" s="486"/>
      <c r="D985" s="281"/>
      <c r="E985" s="281"/>
      <c r="F985" s="10" t="s">
        <v>817</v>
      </c>
      <c r="G985" s="231"/>
      <c r="H985" s="232"/>
      <c r="I985" s="702"/>
      <c r="J985" s="128"/>
      <c r="K985" s="120"/>
      <c r="L985" s="197"/>
    </row>
    <row r="986" spans="1:12" ht="12.75">
      <c r="A986" s="58">
        <v>332</v>
      </c>
      <c r="B986" s="400">
        <v>5169</v>
      </c>
      <c r="C986" s="400">
        <v>3635</v>
      </c>
      <c r="D986" s="99"/>
      <c r="E986" s="99"/>
      <c r="F986" s="86" t="s">
        <v>1032</v>
      </c>
      <c r="G986" s="53"/>
      <c r="H986" s="96"/>
      <c r="I986" s="111"/>
      <c r="J986" s="186">
        <v>400</v>
      </c>
      <c r="K986" s="121">
        <v>400</v>
      </c>
      <c r="L986" s="186">
        <v>400</v>
      </c>
    </row>
    <row r="987" spans="1:12" ht="12.75">
      <c r="A987" s="58">
        <v>327</v>
      </c>
      <c r="B987" s="400">
        <v>2321</v>
      </c>
      <c r="C987" s="400">
        <v>3635</v>
      </c>
      <c r="D987" s="99"/>
      <c r="E987" s="99"/>
      <c r="F987" s="126" t="s">
        <v>300</v>
      </c>
      <c r="G987" s="84">
        <v>55</v>
      </c>
      <c r="H987" s="106">
        <v>55</v>
      </c>
      <c r="I987" s="185">
        <v>0</v>
      </c>
      <c r="J987" s="554"/>
      <c r="K987" s="551"/>
      <c r="L987" s="554"/>
    </row>
    <row r="988" spans="1:12" ht="12.75">
      <c r="A988" s="76">
        <v>327</v>
      </c>
      <c r="B988" s="474">
        <v>5179</v>
      </c>
      <c r="C988" s="474">
        <v>3635</v>
      </c>
      <c r="D988" s="175"/>
      <c r="E988" s="175"/>
      <c r="F988" s="126" t="s">
        <v>299</v>
      </c>
      <c r="G988" s="53"/>
      <c r="H988" s="96"/>
      <c r="I988" s="111"/>
      <c r="J988" s="579">
        <v>55</v>
      </c>
      <c r="K988" s="580">
        <v>55</v>
      </c>
      <c r="L988" s="186">
        <v>0</v>
      </c>
    </row>
    <row r="989" spans="1:12" ht="12.75">
      <c r="A989" s="58">
        <v>328</v>
      </c>
      <c r="B989" s="400">
        <v>4122</v>
      </c>
      <c r="C989" s="400"/>
      <c r="D989" s="99"/>
      <c r="E989" s="99">
        <v>426</v>
      </c>
      <c r="F989" s="86" t="s">
        <v>784</v>
      </c>
      <c r="G989" s="656">
        <v>87.725</v>
      </c>
      <c r="H989" s="106">
        <v>0</v>
      </c>
      <c r="I989" s="105">
        <v>0</v>
      </c>
      <c r="J989" s="554"/>
      <c r="K989" s="551"/>
      <c r="L989" s="554"/>
    </row>
    <row r="990" spans="1:12" ht="12.75">
      <c r="A990" s="58">
        <v>328</v>
      </c>
      <c r="B990" s="400">
        <v>5169</v>
      </c>
      <c r="C990" s="400">
        <v>3635</v>
      </c>
      <c r="D990" s="99"/>
      <c r="E990" s="99"/>
      <c r="F990" s="86" t="s">
        <v>782</v>
      </c>
      <c r="G990" s="53"/>
      <c r="H990" s="96"/>
      <c r="I990" s="111"/>
      <c r="J990" s="204">
        <v>88</v>
      </c>
      <c r="K990" s="122">
        <v>0</v>
      </c>
      <c r="L990" s="204">
        <v>0</v>
      </c>
    </row>
    <row r="991" spans="1:12" ht="13.5" thickBot="1">
      <c r="A991" s="58">
        <v>328</v>
      </c>
      <c r="B991" s="400">
        <v>5169</v>
      </c>
      <c r="C991" s="400">
        <v>3635</v>
      </c>
      <c r="D991" s="99"/>
      <c r="E991" s="99">
        <v>426</v>
      </c>
      <c r="F991" s="126" t="s">
        <v>783</v>
      </c>
      <c r="G991" s="53"/>
      <c r="H991" s="96"/>
      <c r="I991" s="111"/>
      <c r="J991" s="186">
        <v>87.725</v>
      </c>
      <c r="K991" s="121">
        <v>0</v>
      </c>
      <c r="L991" s="186">
        <v>0</v>
      </c>
    </row>
    <row r="992" spans="1:12" ht="13.5" thickBot="1">
      <c r="A992" s="4"/>
      <c r="B992" s="469"/>
      <c r="C992" s="469"/>
      <c r="D992" s="214"/>
      <c r="E992" s="214"/>
      <c r="F992" s="24" t="s">
        <v>827</v>
      </c>
      <c r="G992" s="179">
        <f>SUM(G986:G991)</f>
        <v>142.725</v>
      </c>
      <c r="H992" s="310">
        <f>SUM(H986:H991)</f>
        <v>55</v>
      </c>
      <c r="I992" s="316">
        <f>SUM(I986:I991)</f>
        <v>0</v>
      </c>
      <c r="J992" s="315">
        <f>SUM(J986:J991)</f>
        <v>630.725</v>
      </c>
      <c r="K992" s="310">
        <f>SUM(K985:K991)</f>
        <v>455</v>
      </c>
      <c r="L992" s="316">
        <f>SUM(L986:L988)</f>
        <v>400</v>
      </c>
    </row>
    <row r="993" spans="1:12" ht="2.25" customHeight="1">
      <c r="A993" s="4"/>
      <c r="B993" s="469"/>
      <c r="C993" s="469"/>
      <c r="D993" s="214"/>
      <c r="E993" s="214"/>
      <c r="F993" s="117"/>
      <c r="G993" s="54"/>
      <c r="H993" s="98"/>
      <c r="I993" s="221"/>
      <c r="J993" s="190"/>
      <c r="K993" s="120"/>
      <c r="L993" s="190"/>
    </row>
    <row r="994" spans="1:12" ht="12.75">
      <c r="A994" s="58">
        <v>340</v>
      </c>
      <c r="B994" s="400">
        <v>2212</v>
      </c>
      <c r="C994" s="400">
        <v>3322</v>
      </c>
      <c r="D994" s="99"/>
      <c r="E994" s="99"/>
      <c r="F994" s="38" t="s">
        <v>587</v>
      </c>
      <c r="G994" s="185">
        <v>30</v>
      </c>
      <c r="H994" s="106">
        <v>0</v>
      </c>
      <c r="I994" s="185">
        <v>10</v>
      </c>
      <c r="J994" s="135"/>
      <c r="K994" s="118"/>
      <c r="L994" s="196"/>
    </row>
    <row r="995" spans="1:12" ht="12.75">
      <c r="A995" s="58">
        <v>340</v>
      </c>
      <c r="B995" s="400">
        <v>2324</v>
      </c>
      <c r="C995" s="400">
        <v>3322</v>
      </c>
      <c r="D995" s="99"/>
      <c r="E995" s="99"/>
      <c r="F995" s="38" t="s">
        <v>994</v>
      </c>
      <c r="G995" s="185">
        <v>2</v>
      </c>
      <c r="H995" s="106">
        <v>0</v>
      </c>
      <c r="I995" s="185">
        <v>2</v>
      </c>
      <c r="J995" s="135"/>
      <c r="K995" s="118"/>
      <c r="L995" s="196"/>
    </row>
    <row r="996" spans="1:12" ht="12.75">
      <c r="A996" s="58">
        <v>348</v>
      </c>
      <c r="B996" s="400">
        <v>5909</v>
      </c>
      <c r="C996" s="400">
        <v>3635</v>
      </c>
      <c r="D996" s="99"/>
      <c r="E996" s="99"/>
      <c r="F996" s="65" t="s">
        <v>943</v>
      </c>
      <c r="G996" s="196"/>
      <c r="H996" s="118"/>
      <c r="I996" s="196"/>
      <c r="J996" s="105">
        <v>64</v>
      </c>
      <c r="K996" s="106">
        <v>63.36</v>
      </c>
      <c r="L996" s="185">
        <v>0</v>
      </c>
    </row>
    <row r="997" spans="1:12" ht="1.5" customHeight="1">
      <c r="A997" s="58"/>
      <c r="B997" s="400"/>
      <c r="C997" s="400"/>
      <c r="D997" s="99"/>
      <c r="E997" s="99"/>
      <c r="F997" s="38"/>
      <c r="G997" s="196"/>
      <c r="H997" s="118"/>
      <c r="I997" s="196"/>
      <c r="J997" s="135"/>
      <c r="K997" s="118"/>
      <c r="L997" s="196"/>
    </row>
    <row r="998" spans="1:12" ht="12.75">
      <c r="A998" s="58">
        <v>365</v>
      </c>
      <c r="B998" s="400">
        <v>5364</v>
      </c>
      <c r="C998" s="400">
        <v>6402</v>
      </c>
      <c r="D998" s="99"/>
      <c r="E998" s="99">
        <v>34054</v>
      </c>
      <c r="F998" s="38" t="s">
        <v>74</v>
      </c>
      <c r="G998" s="196"/>
      <c r="H998" s="118"/>
      <c r="I998" s="196"/>
      <c r="J998" s="105">
        <v>4</v>
      </c>
      <c r="K998" s="106">
        <v>4.064</v>
      </c>
      <c r="L998" s="185">
        <v>0</v>
      </c>
    </row>
    <row r="999" spans="1:12" ht="2.25" customHeight="1">
      <c r="A999" s="58"/>
      <c r="B999" s="400"/>
      <c r="C999" s="400"/>
      <c r="D999" s="99"/>
      <c r="E999" s="99"/>
      <c r="F999" s="38"/>
      <c r="G999" s="196"/>
      <c r="H999" s="118"/>
      <c r="I999" s="196"/>
      <c r="J999" s="226"/>
      <c r="K999" s="121"/>
      <c r="L999" s="186"/>
    </row>
    <row r="1000" spans="1:12" ht="12.75">
      <c r="A1000" s="16">
        <v>365</v>
      </c>
      <c r="B1000" s="400">
        <v>4116</v>
      </c>
      <c r="C1000" s="400"/>
      <c r="D1000" s="99"/>
      <c r="E1000" s="99">
        <v>34054</v>
      </c>
      <c r="F1000" s="40" t="s">
        <v>939</v>
      </c>
      <c r="G1000" s="184">
        <v>1880</v>
      </c>
      <c r="H1000" s="104">
        <v>1880</v>
      </c>
      <c r="I1000" s="184">
        <v>0</v>
      </c>
      <c r="J1000" s="548"/>
      <c r="K1000" s="542"/>
      <c r="L1000" s="587"/>
    </row>
    <row r="1001" spans="1:12" ht="12.75">
      <c r="A1001" s="16">
        <v>365</v>
      </c>
      <c r="B1001" s="400">
        <v>5223</v>
      </c>
      <c r="C1001" s="400">
        <v>3322</v>
      </c>
      <c r="D1001" s="99"/>
      <c r="E1001" s="99">
        <v>34054</v>
      </c>
      <c r="F1001" s="40" t="s">
        <v>139</v>
      </c>
      <c r="G1001" s="192"/>
      <c r="H1001" s="98"/>
      <c r="I1001" s="192"/>
      <c r="J1001" s="393">
        <v>350</v>
      </c>
      <c r="K1001" s="134">
        <v>350</v>
      </c>
      <c r="L1001" s="184">
        <v>0</v>
      </c>
    </row>
    <row r="1002" spans="1:12" ht="12.75">
      <c r="A1002" s="16">
        <v>365</v>
      </c>
      <c r="B1002" s="400">
        <v>5213</v>
      </c>
      <c r="C1002" s="400">
        <v>3322</v>
      </c>
      <c r="D1002" s="99"/>
      <c r="E1002" s="99"/>
      <c r="F1002" s="40" t="s">
        <v>140</v>
      </c>
      <c r="G1002" s="192"/>
      <c r="H1002" s="98"/>
      <c r="I1002" s="192"/>
      <c r="J1002" s="103">
        <v>211</v>
      </c>
      <c r="K1002" s="104">
        <v>0</v>
      </c>
      <c r="L1002" s="184">
        <v>0</v>
      </c>
    </row>
    <row r="1003" spans="1:12" ht="12.75">
      <c r="A1003" s="16">
        <v>365</v>
      </c>
      <c r="B1003" s="400">
        <v>5213</v>
      </c>
      <c r="C1003" s="400">
        <v>3322</v>
      </c>
      <c r="D1003" s="99"/>
      <c r="E1003" s="99">
        <v>34054</v>
      </c>
      <c r="F1003" s="40" t="s">
        <v>141</v>
      </c>
      <c r="G1003" s="192"/>
      <c r="H1003" s="98"/>
      <c r="I1003" s="192"/>
      <c r="J1003" s="103">
        <v>1010</v>
      </c>
      <c r="K1003" s="104">
        <v>0</v>
      </c>
      <c r="L1003" s="184">
        <v>0</v>
      </c>
    </row>
    <row r="1004" spans="1:12" ht="12.75">
      <c r="A1004" s="16">
        <v>365</v>
      </c>
      <c r="B1004" s="400">
        <v>5222</v>
      </c>
      <c r="C1004" s="400">
        <v>3322</v>
      </c>
      <c r="D1004" s="99"/>
      <c r="E1004" s="99"/>
      <c r="F1004" s="40" t="s">
        <v>153</v>
      </c>
      <c r="G1004" s="192"/>
      <c r="H1004" s="98"/>
      <c r="I1004" s="192"/>
      <c r="J1004" s="103">
        <v>32</v>
      </c>
      <c r="K1004" s="104">
        <v>0</v>
      </c>
      <c r="L1004" s="184">
        <v>0</v>
      </c>
    </row>
    <row r="1005" spans="1:12" ht="12.75">
      <c r="A1005" s="16">
        <v>365</v>
      </c>
      <c r="B1005" s="400">
        <v>5222</v>
      </c>
      <c r="C1005" s="400">
        <v>3322</v>
      </c>
      <c r="D1005" s="99"/>
      <c r="E1005" s="99">
        <v>34054</v>
      </c>
      <c r="F1005" s="67" t="s">
        <v>154</v>
      </c>
      <c r="G1005" s="192"/>
      <c r="H1005" s="98"/>
      <c r="I1005" s="192"/>
      <c r="J1005" s="103">
        <v>150</v>
      </c>
      <c r="K1005" s="104">
        <v>0</v>
      </c>
      <c r="L1005" s="184">
        <v>0</v>
      </c>
    </row>
    <row r="1006" spans="1:12" ht="12.75">
      <c r="A1006" s="16">
        <v>365</v>
      </c>
      <c r="B1006" s="400">
        <v>5493</v>
      </c>
      <c r="C1006" s="400">
        <v>3322</v>
      </c>
      <c r="D1006" s="99"/>
      <c r="E1006" s="99"/>
      <c r="F1006" s="40" t="s">
        <v>155</v>
      </c>
      <c r="G1006" s="192"/>
      <c r="H1006" s="98"/>
      <c r="I1006" s="192"/>
      <c r="J1006" s="103">
        <v>91</v>
      </c>
      <c r="K1006" s="104">
        <v>0</v>
      </c>
      <c r="L1006" s="184">
        <v>0</v>
      </c>
    </row>
    <row r="1007" spans="1:12" ht="12.75">
      <c r="A1007" s="16">
        <v>365</v>
      </c>
      <c r="B1007" s="400">
        <v>5493</v>
      </c>
      <c r="C1007" s="400">
        <v>3322</v>
      </c>
      <c r="D1007" s="99"/>
      <c r="E1007" s="99">
        <v>34054</v>
      </c>
      <c r="F1007" s="40" t="s">
        <v>156</v>
      </c>
      <c r="G1007" s="192"/>
      <c r="H1007" s="98"/>
      <c r="I1007" s="192"/>
      <c r="J1007" s="103">
        <v>370</v>
      </c>
      <c r="K1007" s="104">
        <v>0</v>
      </c>
      <c r="L1007" s="184">
        <v>0</v>
      </c>
    </row>
    <row r="1008" spans="1:12" ht="12.75">
      <c r="A1008" s="58">
        <v>365</v>
      </c>
      <c r="B1008" s="400"/>
      <c r="C1008" s="400"/>
      <c r="D1008" s="99"/>
      <c r="E1008" s="99"/>
      <c r="F1008" s="38" t="s">
        <v>157</v>
      </c>
      <c r="G1008" s="185">
        <f>SUM(G1000:G1007)</f>
        <v>1880</v>
      </c>
      <c r="H1008" s="106">
        <f>SUM(H1000:H1007)</f>
        <v>1880</v>
      </c>
      <c r="I1008" s="105">
        <f>SUM(I1000:I1007)</f>
        <v>0</v>
      </c>
      <c r="J1008" s="105">
        <f>SUM(J1001:J1007)</f>
        <v>2214</v>
      </c>
      <c r="K1008" s="106">
        <f>SUM(K1001:K1007)</f>
        <v>350</v>
      </c>
      <c r="L1008" s="105">
        <f>SUM(L1001:L1007)</f>
        <v>0</v>
      </c>
    </row>
    <row r="1009" spans="1:12" ht="1.5" customHeight="1">
      <c r="A1009" s="16"/>
      <c r="B1009" s="400"/>
      <c r="C1009" s="400"/>
      <c r="D1009" s="99"/>
      <c r="E1009" s="99"/>
      <c r="F1009" s="40"/>
      <c r="G1009" s="196"/>
      <c r="H1009" s="118"/>
      <c r="I1009" s="196"/>
      <c r="J1009" s="226"/>
      <c r="K1009" s="121"/>
      <c r="L1009" s="186"/>
    </row>
    <row r="1010" spans="1:12" ht="12.75">
      <c r="A1010" s="16">
        <v>366</v>
      </c>
      <c r="B1010" s="400">
        <v>4116</v>
      </c>
      <c r="C1010" s="400"/>
      <c r="D1010" s="99"/>
      <c r="E1010" s="99">
        <v>34054</v>
      </c>
      <c r="F1010" s="40" t="s">
        <v>939</v>
      </c>
      <c r="G1010" s="184">
        <v>50</v>
      </c>
      <c r="H1010" s="104">
        <v>50</v>
      </c>
      <c r="I1010" s="184">
        <v>0</v>
      </c>
      <c r="J1010" s="548"/>
      <c r="K1010" s="542"/>
      <c r="L1010" s="587"/>
    </row>
    <row r="1011" spans="1:12" ht="12.75">
      <c r="A1011" s="16">
        <v>366</v>
      </c>
      <c r="B1011" s="400">
        <v>5493</v>
      </c>
      <c r="C1011" s="400">
        <v>3322</v>
      </c>
      <c r="D1011" s="99"/>
      <c r="E1011" s="99"/>
      <c r="F1011" s="40" t="s">
        <v>159</v>
      </c>
      <c r="G1011" s="192"/>
      <c r="H1011" s="98"/>
      <c r="I1011" s="192"/>
      <c r="J1011" s="393">
        <v>13</v>
      </c>
      <c r="K1011" s="134">
        <v>0</v>
      </c>
      <c r="L1011" s="184">
        <v>0</v>
      </c>
    </row>
    <row r="1012" spans="1:12" ht="12.75">
      <c r="A1012" s="16">
        <v>366</v>
      </c>
      <c r="B1012" s="400">
        <v>5493</v>
      </c>
      <c r="C1012" s="400">
        <v>3322</v>
      </c>
      <c r="D1012" s="99"/>
      <c r="E1012" s="99">
        <v>34054</v>
      </c>
      <c r="F1012" s="40" t="s">
        <v>940</v>
      </c>
      <c r="G1012" s="192"/>
      <c r="H1012" s="98"/>
      <c r="I1012" s="192"/>
      <c r="J1012" s="547">
        <v>50</v>
      </c>
      <c r="K1012" s="127">
        <v>0</v>
      </c>
      <c r="L1012" s="184">
        <v>0</v>
      </c>
    </row>
    <row r="1013" spans="1:12" ht="12.75">
      <c r="A1013" s="16">
        <v>366</v>
      </c>
      <c r="B1013" s="400">
        <v>4116</v>
      </c>
      <c r="C1013" s="400"/>
      <c r="D1013" s="99"/>
      <c r="E1013" s="99">
        <v>34054</v>
      </c>
      <c r="F1013" s="40" t="s">
        <v>939</v>
      </c>
      <c r="G1013" s="184">
        <v>300</v>
      </c>
      <c r="H1013" s="104">
        <v>300</v>
      </c>
      <c r="I1013" s="184">
        <v>0</v>
      </c>
      <c r="J1013" s="548"/>
      <c r="K1013" s="542"/>
      <c r="L1013" s="587"/>
    </row>
    <row r="1014" spans="1:12" ht="12.75">
      <c r="A1014" s="16">
        <v>366</v>
      </c>
      <c r="B1014" s="400">
        <v>5171</v>
      </c>
      <c r="C1014" s="400">
        <v>3322</v>
      </c>
      <c r="D1014" s="99"/>
      <c r="E1014" s="99"/>
      <c r="F1014" s="40" t="s">
        <v>944</v>
      </c>
      <c r="G1014" s="192"/>
      <c r="H1014" s="98"/>
      <c r="I1014" s="192"/>
      <c r="J1014" s="393">
        <v>598</v>
      </c>
      <c r="K1014" s="134">
        <v>597.908</v>
      </c>
      <c r="L1014" s="184">
        <v>0</v>
      </c>
    </row>
    <row r="1015" spans="1:12" ht="12.75">
      <c r="A1015" s="16">
        <v>366</v>
      </c>
      <c r="B1015" s="400">
        <v>5171</v>
      </c>
      <c r="C1015" s="400">
        <v>3322</v>
      </c>
      <c r="D1015" s="99"/>
      <c r="E1015" s="99">
        <v>34054</v>
      </c>
      <c r="F1015" s="40" t="s">
        <v>945</v>
      </c>
      <c r="G1015" s="192"/>
      <c r="H1015" s="98"/>
      <c r="I1015" s="192"/>
      <c r="J1015" s="547">
        <v>300</v>
      </c>
      <c r="K1015" s="127">
        <v>300</v>
      </c>
      <c r="L1015" s="184">
        <v>0</v>
      </c>
    </row>
    <row r="1016" spans="1:12" ht="12.75">
      <c r="A1016" s="16">
        <v>366</v>
      </c>
      <c r="B1016" s="400">
        <v>4116</v>
      </c>
      <c r="C1016" s="400"/>
      <c r="D1016" s="99"/>
      <c r="E1016" s="99">
        <v>34054</v>
      </c>
      <c r="F1016" s="40" t="s">
        <v>939</v>
      </c>
      <c r="G1016" s="184">
        <v>130</v>
      </c>
      <c r="H1016" s="104">
        <v>130</v>
      </c>
      <c r="I1016" s="184">
        <v>0</v>
      </c>
      <c r="J1016" s="548"/>
      <c r="K1016" s="542"/>
      <c r="L1016" s="587"/>
    </row>
    <row r="1017" spans="1:12" ht="12.75">
      <c r="A1017" s="16">
        <v>366</v>
      </c>
      <c r="B1017" s="400">
        <v>5171</v>
      </c>
      <c r="C1017" s="400">
        <v>3322</v>
      </c>
      <c r="D1017" s="99"/>
      <c r="E1017" s="99"/>
      <c r="F1017" s="40" t="s">
        <v>160</v>
      </c>
      <c r="G1017" s="192"/>
      <c r="H1017" s="98"/>
      <c r="I1017" s="192"/>
      <c r="J1017" s="393">
        <v>160</v>
      </c>
      <c r="K1017" s="134">
        <v>281.138</v>
      </c>
      <c r="L1017" s="184">
        <v>0</v>
      </c>
    </row>
    <row r="1018" spans="1:12" ht="12.75">
      <c r="A1018" s="16">
        <v>366</v>
      </c>
      <c r="B1018" s="400">
        <v>5171</v>
      </c>
      <c r="C1018" s="400">
        <v>3322</v>
      </c>
      <c r="D1018" s="99"/>
      <c r="E1018" s="99">
        <v>34054</v>
      </c>
      <c r="F1018" s="40" t="s">
        <v>161</v>
      </c>
      <c r="G1018" s="192"/>
      <c r="H1018" s="98"/>
      <c r="I1018" s="192"/>
      <c r="J1018" s="103">
        <v>130</v>
      </c>
      <c r="K1018" s="104">
        <v>130</v>
      </c>
      <c r="L1018" s="184">
        <v>0</v>
      </c>
    </row>
    <row r="1019" spans="1:12" ht="12.75">
      <c r="A1019" s="58">
        <v>366</v>
      </c>
      <c r="B1019" s="400"/>
      <c r="C1019" s="400"/>
      <c r="D1019" s="99"/>
      <c r="E1019" s="99"/>
      <c r="F1019" s="38" t="s">
        <v>158</v>
      </c>
      <c r="G1019" s="185">
        <f>SUM(G1010:G1018)</f>
        <v>480</v>
      </c>
      <c r="H1019" s="106">
        <f>SUM(H1010:H1018)</f>
        <v>480</v>
      </c>
      <c r="I1019" s="105">
        <f>SUM(I1010:I1018)</f>
        <v>0</v>
      </c>
      <c r="J1019" s="105">
        <f>SUM(J1011:J1018)</f>
        <v>1251</v>
      </c>
      <c r="K1019" s="106">
        <f>SUM(K1011:K1018)</f>
        <v>1309.046</v>
      </c>
      <c r="L1019" s="105">
        <f>SUM(L1011:L1018)</f>
        <v>0</v>
      </c>
    </row>
    <row r="1020" spans="1:12" ht="1.5" customHeight="1">
      <c r="A1020" s="58"/>
      <c r="B1020" s="400"/>
      <c r="C1020" s="400"/>
      <c r="D1020" s="99"/>
      <c r="E1020" s="99"/>
      <c r="F1020" s="38"/>
      <c r="G1020" s="185"/>
      <c r="H1020" s="106"/>
      <c r="I1020" s="185"/>
      <c r="J1020" s="105"/>
      <c r="K1020" s="106"/>
      <c r="L1020" s="185"/>
    </row>
    <row r="1021" spans="1:12" ht="12.75">
      <c r="A1021" s="16">
        <v>391</v>
      </c>
      <c r="B1021" s="400">
        <v>4116</v>
      </c>
      <c r="C1021" s="400"/>
      <c r="D1021" s="99"/>
      <c r="E1021" s="99">
        <v>34001</v>
      </c>
      <c r="F1021" s="67" t="s">
        <v>197</v>
      </c>
      <c r="G1021" s="184">
        <v>100</v>
      </c>
      <c r="H1021" s="104">
        <v>100</v>
      </c>
      <c r="I1021" s="184">
        <v>0</v>
      </c>
      <c r="J1021" s="54"/>
      <c r="K1021" s="98"/>
      <c r="L1021" s="192"/>
    </row>
    <row r="1022" spans="1:12" ht="12.75">
      <c r="A1022" s="16">
        <v>391</v>
      </c>
      <c r="B1022" s="400">
        <v>5169</v>
      </c>
      <c r="C1022" s="400">
        <v>3322</v>
      </c>
      <c r="D1022" s="99"/>
      <c r="E1022" s="99">
        <v>34001</v>
      </c>
      <c r="F1022" s="528" t="s">
        <v>941</v>
      </c>
      <c r="G1022" s="192"/>
      <c r="H1022" s="98"/>
      <c r="I1022" s="192"/>
      <c r="J1022" s="103">
        <v>70</v>
      </c>
      <c r="K1022" s="104">
        <v>57.596</v>
      </c>
      <c r="L1022" s="184">
        <v>0</v>
      </c>
    </row>
    <row r="1023" spans="1:12" ht="12.75">
      <c r="A1023" s="16">
        <v>391</v>
      </c>
      <c r="B1023" s="400">
        <v>5169</v>
      </c>
      <c r="C1023" s="400">
        <v>3322</v>
      </c>
      <c r="D1023" s="99"/>
      <c r="E1023" s="99"/>
      <c r="F1023" s="528" t="s">
        <v>942</v>
      </c>
      <c r="G1023" s="192"/>
      <c r="H1023" s="98"/>
      <c r="I1023" s="192"/>
      <c r="J1023" s="103">
        <v>30</v>
      </c>
      <c r="K1023" s="104">
        <v>24.684</v>
      </c>
      <c r="L1023" s="184">
        <v>0</v>
      </c>
    </row>
    <row r="1024" spans="1:12" ht="12.75">
      <c r="A1024" s="16">
        <v>391</v>
      </c>
      <c r="B1024" s="400">
        <v>5021</v>
      </c>
      <c r="C1024" s="400">
        <v>3322</v>
      </c>
      <c r="D1024" s="99"/>
      <c r="E1024" s="99">
        <v>34001</v>
      </c>
      <c r="F1024" s="528" t="s">
        <v>203</v>
      </c>
      <c r="G1024" s="192"/>
      <c r="H1024" s="98"/>
      <c r="I1024" s="192"/>
      <c r="J1024" s="103">
        <v>31</v>
      </c>
      <c r="K1024" s="104">
        <v>0</v>
      </c>
      <c r="L1024" s="184">
        <v>0</v>
      </c>
    </row>
    <row r="1025" spans="1:12" ht="12.75">
      <c r="A1025" s="16">
        <v>391</v>
      </c>
      <c r="B1025" s="400">
        <v>5021</v>
      </c>
      <c r="C1025" s="400">
        <v>3322</v>
      </c>
      <c r="D1025" s="99"/>
      <c r="E1025" s="99"/>
      <c r="F1025" s="528" t="s">
        <v>204</v>
      </c>
      <c r="G1025" s="192"/>
      <c r="H1025" s="98"/>
      <c r="I1025" s="192"/>
      <c r="J1025" s="103">
        <v>13</v>
      </c>
      <c r="K1025" s="104">
        <v>4.5</v>
      </c>
      <c r="L1025" s="184">
        <v>0</v>
      </c>
    </row>
    <row r="1026" spans="1:12" ht="13.5" thickBot="1">
      <c r="A1026" s="58"/>
      <c r="B1026" s="400"/>
      <c r="C1026" s="400"/>
      <c r="D1026" s="99"/>
      <c r="E1026" s="99"/>
      <c r="F1026" s="59" t="s">
        <v>205</v>
      </c>
      <c r="G1026" s="186">
        <f>SUM(G1021:G1025)</f>
        <v>100</v>
      </c>
      <c r="H1026" s="121">
        <f>SUM(H1021:H1025)</f>
        <v>100</v>
      </c>
      <c r="I1026" s="226">
        <f>SUM(I1021:I1025)</f>
        <v>0</v>
      </c>
      <c r="J1026" s="226">
        <f>SUM(J1022:J1025)</f>
        <v>144</v>
      </c>
      <c r="K1026" s="121">
        <f>SUM(K1022:K1025)</f>
        <v>86.78</v>
      </c>
      <c r="L1026" s="226">
        <f>SUM(L1022:L1025)</f>
        <v>0</v>
      </c>
    </row>
    <row r="1027" spans="1:12" ht="13.5" thickBot="1">
      <c r="A1027" s="4"/>
      <c r="B1027" s="469"/>
      <c r="C1027" s="469"/>
      <c r="D1027" s="214"/>
      <c r="E1027" s="214"/>
      <c r="F1027" s="80" t="s">
        <v>828</v>
      </c>
      <c r="G1027" s="316">
        <f>SUM(G995+G994+G1026+G1008)+G1019</f>
        <v>2492</v>
      </c>
      <c r="H1027" s="310">
        <f>SUM(H994+H995+H1026+H1008+H1019)</f>
        <v>2460</v>
      </c>
      <c r="I1027" s="316">
        <f>SUM(I994+I995+I1026+I1008+I1019)</f>
        <v>12</v>
      </c>
      <c r="J1027" s="311">
        <f>SUM(J998+J1026+J1008+J1019+J996)</f>
        <v>3677</v>
      </c>
      <c r="K1027" s="310">
        <f>SUM(K998+K1026+K996+K1008+K1019)</f>
        <v>1813.25</v>
      </c>
      <c r="L1027" s="316">
        <f>SUM(L998+L1026+L996+L1008+L1019)</f>
        <v>0</v>
      </c>
    </row>
    <row r="1028" spans="1:12" ht="3" customHeight="1" thickBot="1">
      <c r="A1028" s="4"/>
      <c r="B1028" s="469"/>
      <c r="C1028" s="469"/>
      <c r="D1028" s="214"/>
      <c r="E1028" s="214"/>
      <c r="F1028" s="55"/>
      <c r="G1028" s="135"/>
      <c r="H1028" s="118"/>
      <c r="I1028" s="135"/>
      <c r="J1028" s="196"/>
      <c r="K1028" s="118"/>
      <c r="L1028" s="196"/>
    </row>
    <row r="1029" spans="1:12" ht="13.5" thickBot="1">
      <c r="A1029" s="23"/>
      <c r="B1029" s="485"/>
      <c r="C1029" s="485"/>
      <c r="D1029" s="211"/>
      <c r="E1029" s="211"/>
      <c r="F1029" s="228" t="s">
        <v>647</v>
      </c>
      <c r="G1029" s="113">
        <f>SUM(G1027+G992)</f>
        <v>2634.725</v>
      </c>
      <c r="H1029" s="114">
        <f>SUM(H1027+H992)</f>
        <v>2515</v>
      </c>
      <c r="I1029" s="113">
        <f>SUM(I1027+I992)</f>
        <v>12</v>
      </c>
      <c r="J1029" s="309">
        <f>SUM(J1027+J992)</f>
        <v>4307.725</v>
      </c>
      <c r="K1029" s="114">
        <f>SUM(K992+K1027)</f>
        <v>2268.25</v>
      </c>
      <c r="L1029" s="113">
        <f>SUM(L992+L1027)</f>
        <v>400</v>
      </c>
    </row>
    <row r="1030" spans="1:12" ht="3.75" customHeight="1" thickBot="1">
      <c r="A1030" s="23"/>
      <c r="B1030" s="485"/>
      <c r="C1030" s="485"/>
      <c r="D1030" s="211"/>
      <c r="E1030" s="211"/>
      <c r="F1030" s="11"/>
      <c r="G1030" s="55"/>
      <c r="H1030" s="120"/>
      <c r="I1030" s="128"/>
      <c r="J1030" s="128"/>
      <c r="K1030" s="120"/>
      <c r="L1030" s="197"/>
    </row>
    <row r="1031" spans="1:12" ht="13.5" thickBot="1">
      <c r="A1031" s="5">
        <v>17</v>
      </c>
      <c r="B1031" s="486"/>
      <c r="C1031" s="486"/>
      <c r="D1031" s="281"/>
      <c r="E1031" s="281"/>
      <c r="F1031" s="10" t="s">
        <v>650</v>
      </c>
      <c r="G1031" s="361"/>
      <c r="H1031" s="120"/>
      <c r="I1031" s="128"/>
      <c r="J1031" s="128"/>
      <c r="K1031" s="120"/>
      <c r="L1031" s="197"/>
    </row>
    <row r="1032" spans="1:12" ht="12.75">
      <c r="A1032" s="58">
        <v>478</v>
      </c>
      <c r="B1032" s="400">
        <v>5331</v>
      </c>
      <c r="C1032" s="400">
        <v>3111</v>
      </c>
      <c r="D1032" s="99"/>
      <c r="E1032" s="99"/>
      <c r="F1032" s="42" t="s">
        <v>502</v>
      </c>
      <c r="G1032" s="102"/>
      <c r="H1032" s="98"/>
      <c r="I1032" s="54"/>
      <c r="J1032" s="184">
        <v>818</v>
      </c>
      <c r="K1032" s="104">
        <v>695</v>
      </c>
      <c r="L1032" s="184">
        <v>818</v>
      </c>
    </row>
    <row r="1033" spans="1:12" ht="12.75">
      <c r="A1033" s="58">
        <v>479</v>
      </c>
      <c r="B1033" s="400">
        <v>5331</v>
      </c>
      <c r="C1033" s="400">
        <v>3111</v>
      </c>
      <c r="D1033" s="277"/>
      <c r="E1033" s="277"/>
      <c r="F1033" s="42" t="s">
        <v>503</v>
      </c>
      <c r="G1033" s="102"/>
      <c r="H1033" s="98"/>
      <c r="I1033" s="54"/>
      <c r="J1033" s="184">
        <v>608</v>
      </c>
      <c r="K1033" s="107">
        <v>517</v>
      </c>
      <c r="L1033" s="184">
        <v>669</v>
      </c>
    </row>
    <row r="1034" spans="1:12" ht="12.75">
      <c r="A1034" s="58">
        <v>480</v>
      </c>
      <c r="B1034" s="400">
        <v>5331</v>
      </c>
      <c r="C1034" s="400">
        <v>3111</v>
      </c>
      <c r="D1034" s="277"/>
      <c r="E1034" s="277"/>
      <c r="F1034" s="42" t="s">
        <v>504</v>
      </c>
      <c r="G1034" s="102"/>
      <c r="H1034" s="98"/>
      <c r="I1034" s="54"/>
      <c r="J1034" s="184">
        <v>1439</v>
      </c>
      <c r="K1034" s="107">
        <v>1224</v>
      </c>
      <c r="L1034" s="184">
        <v>1419</v>
      </c>
    </row>
    <row r="1035" spans="1:12" ht="12.75">
      <c r="A1035" s="58">
        <v>481</v>
      </c>
      <c r="B1035" s="400">
        <v>5331</v>
      </c>
      <c r="C1035" s="400">
        <v>3111</v>
      </c>
      <c r="D1035" s="99"/>
      <c r="E1035" s="99"/>
      <c r="F1035" s="42" t="s">
        <v>505</v>
      </c>
      <c r="G1035" s="102"/>
      <c r="H1035" s="98"/>
      <c r="I1035" s="54"/>
      <c r="J1035" s="184">
        <v>1030</v>
      </c>
      <c r="K1035" s="107">
        <v>875</v>
      </c>
      <c r="L1035" s="184">
        <v>989</v>
      </c>
    </row>
    <row r="1036" spans="1:12" ht="12.75">
      <c r="A1036" s="58">
        <v>482</v>
      </c>
      <c r="B1036" s="400">
        <v>5331</v>
      </c>
      <c r="C1036" s="400">
        <v>3111</v>
      </c>
      <c r="D1036" s="99"/>
      <c r="E1036" s="99"/>
      <c r="F1036" s="42" t="s">
        <v>506</v>
      </c>
      <c r="G1036" s="54"/>
      <c r="H1036" s="98"/>
      <c r="I1036" s="54"/>
      <c r="J1036" s="184">
        <v>808</v>
      </c>
      <c r="K1036" s="107">
        <v>687</v>
      </c>
      <c r="L1036" s="184">
        <v>818</v>
      </c>
    </row>
    <row r="1037" spans="1:12" ht="12.75">
      <c r="A1037" s="58">
        <v>483</v>
      </c>
      <c r="B1037" s="400">
        <v>5331</v>
      </c>
      <c r="C1037" s="400">
        <v>3111</v>
      </c>
      <c r="D1037" s="99"/>
      <c r="E1037" s="99"/>
      <c r="F1037" s="42" t="s">
        <v>507</v>
      </c>
      <c r="G1037" s="54"/>
      <c r="H1037" s="98"/>
      <c r="I1037" s="54"/>
      <c r="J1037" s="184">
        <v>905</v>
      </c>
      <c r="K1037" s="107">
        <v>769</v>
      </c>
      <c r="L1037" s="184">
        <v>905</v>
      </c>
    </row>
    <row r="1038" spans="1:12" ht="13.5" thickBot="1">
      <c r="A1038" s="58">
        <v>484</v>
      </c>
      <c r="B1038" s="400">
        <v>5331</v>
      </c>
      <c r="C1038" s="400">
        <v>3111</v>
      </c>
      <c r="D1038" s="99"/>
      <c r="E1038" s="99"/>
      <c r="F1038" s="43" t="s">
        <v>508</v>
      </c>
      <c r="G1038" s="54"/>
      <c r="H1038" s="98"/>
      <c r="I1038" s="54"/>
      <c r="J1038" s="184">
        <v>992</v>
      </c>
      <c r="K1038" s="107">
        <v>844</v>
      </c>
      <c r="L1038" s="184">
        <v>982</v>
      </c>
    </row>
    <row r="1039" spans="1:12" ht="13.5" thickBot="1">
      <c r="A1039" s="18"/>
      <c r="B1039" s="400"/>
      <c r="C1039" s="400"/>
      <c r="D1039" s="99"/>
      <c r="E1039" s="277"/>
      <c r="F1039" s="80" t="s">
        <v>9</v>
      </c>
      <c r="G1039" s="394"/>
      <c r="H1039" s="123"/>
      <c r="I1039" s="394"/>
      <c r="J1039" s="395">
        <f>SUM(J1032:J1038)</f>
        <v>6600</v>
      </c>
      <c r="K1039" s="123">
        <f>SUM(K1032:K1038)</f>
        <v>5611</v>
      </c>
      <c r="L1039" s="717">
        <f>SUM(L1032:L1038)</f>
        <v>6600</v>
      </c>
    </row>
    <row r="1040" spans="1:12" ht="12.75">
      <c r="A1040" s="58">
        <v>486</v>
      </c>
      <c r="B1040" s="400">
        <v>5331</v>
      </c>
      <c r="C1040" s="400">
        <v>3113</v>
      </c>
      <c r="D1040" s="99"/>
      <c r="E1040" s="99"/>
      <c r="F1040" s="42" t="s">
        <v>509</v>
      </c>
      <c r="G1040" s="54"/>
      <c r="H1040" s="98"/>
      <c r="I1040" s="54"/>
      <c r="J1040" s="195">
        <v>4229</v>
      </c>
      <c r="K1040" s="127">
        <v>3601</v>
      </c>
      <c r="L1040" s="195">
        <v>4229</v>
      </c>
    </row>
    <row r="1041" spans="1:12" ht="12.75">
      <c r="A1041" s="16">
        <v>487</v>
      </c>
      <c r="B1041" s="400">
        <v>4122</v>
      </c>
      <c r="C1041" s="400"/>
      <c r="D1041" s="99"/>
      <c r="E1041" s="99">
        <v>435</v>
      </c>
      <c r="F1041" s="36" t="s">
        <v>256</v>
      </c>
      <c r="G1041" s="103">
        <v>19.58</v>
      </c>
      <c r="H1041" s="104">
        <v>19.579</v>
      </c>
      <c r="I1041" s="184">
        <v>0</v>
      </c>
      <c r="J1041" s="587"/>
      <c r="K1041" s="542"/>
      <c r="L1041" s="587"/>
    </row>
    <row r="1042" spans="1:12" ht="12.75">
      <c r="A1042" s="16">
        <v>487</v>
      </c>
      <c r="B1042" s="400">
        <v>5336</v>
      </c>
      <c r="C1042" s="400">
        <v>3792</v>
      </c>
      <c r="D1042" s="99"/>
      <c r="E1042" s="99">
        <v>435</v>
      </c>
      <c r="F1042" s="36" t="s">
        <v>257</v>
      </c>
      <c r="G1042" s="54"/>
      <c r="H1042" s="98"/>
      <c r="I1042" s="54"/>
      <c r="J1042" s="199">
        <v>19.58</v>
      </c>
      <c r="K1042" s="134">
        <v>19.579</v>
      </c>
      <c r="L1042" s="184">
        <v>0</v>
      </c>
    </row>
    <row r="1043" spans="1:12" ht="12.75">
      <c r="A1043" s="16">
        <v>487</v>
      </c>
      <c r="B1043" s="400">
        <v>5331</v>
      </c>
      <c r="C1043" s="400">
        <v>3113</v>
      </c>
      <c r="D1043" s="99"/>
      <c r="E1043" s="99"/>
      <c r="F1043" s="86" t="s">
        <v>597</v>
      </c>
      <c r="G1043" s="54"/>
      <c r="H1043" s="98"/>
      <c r="I1043" s="54"/>
      <c r="J1043" s="184">
        <v>5214</v>
      </c>
      <c r="K1043" s="107">
        <v>4434</v>
      </c>
      <c r="L1043" s="184">
        <f>5214-246</f>
        <v>4968</v>
      </c>
    </row>
    <row r="1044" spans="1:12" ht="12.75">
      <c r="A1044" s="58">
        <v>487</v>
      </c>
      <c r="B1044" s="400"/>
      <c r="C1044" s="400"/>
      <c r="D1044" s="99"/>
      <c r="E1044" s="99"/>
      <c r="F1044" s="42" t="s">
        <v>255</v>
      </c>
      <c r="G1044" s="105">
        <f>SUM(G1041:G1043)</f>
        <v>19.58</v>
      </c>
      <c r="H1044" s="106">
        <f>SUM(H1041:H1043)</f>
        <v>19.579</v>
      </c>
      <c r="I1044" s="105">
        <f>SUM(I1041:I1043)</f>
        <v>0</v>
      </c>
      <c r="J1044" s="185">
        <f>SUM(J1042:J1043)</f>
        <v>5233.58</v>
      </c>
      <c r="K1044" s="108">
        <f>SUM(K1042:K1043)</f>
        <v>4453.579</v>
      </c>
      <c r="L1044" s="112">
        <f>SUM(L1042:L1043)</f>
        <v>4968</v>
      </c>
    </row>
    <row r="1045" spans="1:12" ht="1.5" customHeight="1">
      <c r="A1045" s="58"/>
      <c r="B1045" s="400"/>
      <c r="C1045" s="400"/>
      <c r="D1045" s="99"/>
      <c r="E1045" s="99"/>
      <c r="F1045" s="84"/>
      <c r="G1045" s="105"/>
      <c r="H1045" s="106"/>
      <c r="I1045" s="103"/>
      <c r="J1045" s="184"/>
      <c r="K1045" s="107"/>
      <c r="L1045" s="184"/>
    </row>
    <row r="1046" spans="1:12" ht="12.75">
      <c r="A1046" s="58">
        <v>488</v>
      </c>
      <c r="B1046" s="400">
        <v>5331</v>
      </c>
      <c r="C1046" s="400">
        <v>3113</v>
      </c>
      <c r="D1046" s="99"/>
      <c r="E1046" s="99"/>
      <c r="F1046" s="42" t="s">
        <v>510</v>
      </c>
      <c r="G1046" s="54"/>
      <c r="H1046" s="98"/>
      <c r="I1046" s="54"/>
      <c r="J1046" s="184">
        <v>2531</v>
      </c>
      <c r="K1046" s="104">
        <v>2152</v>
      </c>
      <c r="L1046" s="184">
        <v>2531</v>
      </c>
    </row>
    <row r="1047" spans="1:12" ht="13.5" thickBot="1">
      <c r="A1047" s="58">
        <v>489</v>
      </c>
      <c r="B1047" s="400">
        <v>5331</v>
      </c>
      <c r="C1047" s="400">
        <v>3113</v>
      </c>
      <c r="D1047" s="99"/>
      <c r="E1047" s="99"/>
      <c r="F1047" s="125" t="s">
        <v>598</v>
      </c>
      <c r="G1047" s="171"/>
      <c r="H1047" s="98"/>
      <c r="I1047" s="54"/>
      <c r="J1047" s="195">
        <v>6653</v>
      </c>
      <c r="K1047" s="136">
        <v>5654</v>
      </c>
      <c r="L1047" s="195">
        <v>6653</v>
      </c>
    </row>
    <row r="1048" spans="1:12" ht="13.5" thickBot="1">
      <c r="A1048" s="58"/>
      <c r="B1048" s="400"/>
      <c r="C1048" s="400"/>
      <c r="D1048" s="277"/>
      <c r="E1048" s="277"/>
      <c r="F1048" s="80" t="s">
        <v>10</v>
      </c>
      <c r="G1048" s="394">
        <f>SUM(G1044:G1047)</f>
        <v>19.58</v>
      </c>
      <c r="H1048" s="123">
        <f>SUM(H1044:H1047)</f>
        <v>19.579</v>
      </c>
      <c r="I1048" s="395">
        <f>SUM(I1044:I1047)</f>
        <v>0</v>
      </c>
      <c r="J1048" s="395">
        <f>SUM(J1040+J1044+J1046+J1047)</f>
        <v>18646.58</v>
      </c>
      <c r="K1048" s="123">
        <f>SUM(K1040+K1044+K1046+K1047)</f>
        <v>15860.579</v>
      </c>
      <c r="L1048" s="716">
        <f>SUM(L1040+L1044+L1046+L1047)</f>
        <v>18381</v>
      </c>
    </row>
    <row r="1049" spans="1:12" ht="2.25" customHeight="1">
      <c r="A1049" s="47"/>
      <c r="B1049" s="400"/>
      <c r="C1049" s="400"/>
      <c r="D1049" s="275"/>
      <c r="E1049" s="277"/>
      <c r="F1049" s="177"/>
      <c r="G1049" s="201"/>
      <c r="H1049" s="132"/>
      <c r="I1049" s="659"/>
      <c r="J1049" s="252"/>
      <c r="K1049" s="249"/>
      <c r="L1049" s="252"/>
    </row>
    <row r="1050" spans="1:12" ht="12.75" customHeight="1">
      <c r="A1050" s="17">
        <v>490</v>
      </c>
      <c r="B1050" s="400">
        <v>4116</v>
      </c>
      <c r="C1050" s="400">
        <v>4373</v>
      </c>
      <c r="D1050" s="275"/>
      <c r="E1050" s="277">
        <v>13305</v>
      </c>
      <c r="F1050" s="331" t="s">
        <v>111</v>
      </c>
      <c r="G1050" s="193">
        <v>0</v>
      </c>
      <c r="H1050" s="107">
        <v>0</v>
      </c>
      <c r="I1050" s="229">
        <v>186</v>
      </c>
      <c r="J1050" s="624"/>
      <c r="K1050" s="625"/>
      <c r="L1050" s="624"/>
    </row>
    <row r="1051" spans="1:12" ht="12.75" customHeight="1">
      <c r="A1051" s="623">
        <v>490</v>
      </c>
      <c r="B1051" s="400">
        <v>2111</v>
      </c>
      <c r="C1051" s="400">
        <v>4373</v>
      </c>
      <c r="D1051" s="275"/>
      <c r="E1051" s="277"/>
      <c r="F1051" s="331" t="s">
        <v>721</v>
      </c>
      <c r="G1051" s="193">
        <v>0</v>
      </c>
      <c r="H1051" s="107">
        <v>0</v>
      </c>
      <c r="I1051" s="229">
        <v>1</v>
      </c>
      <c r="J1051" s="69"/>
      <c r="K1051" s="110"/>
      <c r="L1051" s="69"/>
    </row>
    <row r="1052" spans="1:12" ht="12.75" customHeight="1">
      <c r="A1052" s="623">
        <v>490</v>
      </c>
      <c r="B1052" s="400">
        <v>2132</v>
      </c>
      <c r="C1052" s="400">
        <v>4373</v>
      </c>
      <c r="D1052" s="275"/>
      <c r="E1052" s="277"/>
      <c r="F1052" s="331" t="s">
        <v>612</v>
      </c>
      <c r="G1052" s="193">
        <v>0</v>
      </c>
      <c r="H1052" s="107">
        <v>0</v>
      </c>
      <c r="I1052" s="229">
        <v>49</v>
      </c>
      <c r="J1052" s="626"/>
      <c r="K1052" s="627"/>
      <c r="L1052" s="626"/>
    </row>
    <row r="1053" spans="1:12" ht="12.75" customHeight="1">
      <c r="A1053" s="623">
        <v>490</v>
      </c>
      <c r="B1053" s="400">
        <v>5011</v>
      </c>
      <c r="C1053" s="400">
        <v>4373</v>
      </c>
      <c r="D1053" s="275"/>
      <c r="E1053" s="277">
        <v>13305</v>
      </c>
      <c r="F1053" s="331" t="s">
        <v>66</v>
      </c>
      <c r="G1053" s="333"/>
      <c r="H1053" s="110"/>
      <c r="I1053" s="69"/>
      <c r="J1053" s="628">
        <v>0</v>
      </c>
      <c r="K1053" s="230">
        <v>0</v>
      </c>
      <c r="L1053" s="628">
        <v>69</v>
      </c>
    </row>
    <row r="1054" spans="1:12" ht="12.75" customHeight="1">
      <c r="A1054" s="623">
        <v>490</v>
      </c>
      <c r="B1054" s="400">
        <v>5011</v>
      </c>
      <c r="C1054" s="400">
        <v>4373</v>
      </c>
      <c r="D1054" s="275"/>
      <c r="E1054" s="277"/>
      <c r="F1054" s="331" t="s">
        <v>65</v>
      </c>
      <c r="G1054" s="333"/>
      <c r="H1054" s="110"/>
      <c r="I1054" s="69"/>
      <c r="J1054" s="628">
        <v>0</v>
      </c>
      <c r="K1054" s="230">
        <v>0</v>
      </c>
      <c r="L1054" s="628">
        <v>39</v>
      </c>
    </row>
    <row r="1055" spans="1:12" ht="12.75" customHeight="1">
      <c r="A1055" s="623">
        <v>490</v>
      </c>
      <c r="B1055" s="400">
        <v>5021</v>
      </c>
      <c r="C1055" s="400">
        <v>4373</v>
      </c>
      <c r="D1055" s="275"/>
      <c r="E1055" s="277">
        <v>13305</v>
      </c>
      <c r="F1055" s="331" t="s">
        <v>203</v>
      </c>
      <c r="G1055" s="333"/>
      <c r="H1055" s="110"/>
      <c r="I1055" s="69"/>
      <c r="J1055" s="628">
        <v>0</v>
      </c>
      <c r="K1055" s="230">
        <v>0</v>
      </c>
      <c r="L1055" s="628">
        <v>14</v>
      </c>
    </row>
    <row r="1056" spans="1:12" ht="12.75" customHeight="1">
      <c r="A1056" s="623">
        <v>490</v>
      </c>
      <c r="B1056" s="400">
        <v>5021</v>
      </c>
      <c r="C1056" s="400">
        <v>4373</v>
      </c>
      <c r="D1056" s="275"/>
      <c r="E1056" s="277"/>
      <c r="F1056" s="331" t="s">
        <v>613</v>
      </c>
      <c r="G1056" s="333"/>
      <c r="H1056" s="110"/>
      <c r="I1056" s="69"/>
      <c r="J1056" s="628">
        <v>0</v>
      </c>
      <c r="K1056" s="230">
        <v>0</v>
      </c>
      <c r="L1056" s="628">
        <v>8</v>
      </c>
    </row>
    <row r="1057" spans="1:12" ht="12.75" customHeight="1">
      <c r="A1057" s="623">
        <v>490</v>
      </c>
      <c r="B1057" s="400">
        <v>5031</v>
      </c>
      <c r="C1057" s="400">
        <v>4373</v>
      </c>
      <c r="D1057" s="275"/>
      <c r="E1057" s="277">
        <v>13305</v>
      </c>
      <c r="F1057" s="331" t="s">
        <v>614</v>
      </c>
      <c r="G1057" s="333"/>
      <c r="H1057" s="110"/>
      <c r="I1057" s="69"/>
      <c r="J1057" s="628">
        <v>0</v>
      </c>
      <c r="K1057" s="230">
        <v>0</v>
      </c>
      <c r="L1057" s="628">
        <v>20</v>
      </c>
    </row>
    <row r="1058" spans="1:12" ht="12.75" customHeight="1">
      <c r="A1058" s="623">
        <v>490</v>
      </c>
      <c r="B1058" s="400">
        <v>5031</v>
      </c>
      <c r="C1058" s="400">
        <v>4373</v>
      </c>
      <c r="D1058" s="275"/>
      <c r="E1058" s="277"/>
      <c r="F1058" s="331" t="s">
        <v>615</v>
      </c>
      <c r="G1058" s="333"/>
      <c r="H1058" s="110"/>
      <c r="I1058" s="69"/>
      <c r="J1058" s="628">
        <v>0</v>
      </c>
      <c r="K1058" s="230">
        <v>0</v>
      </c>
      <c r="L1058" s="628">
        <v>12</v>
      </c>
    </row>
    <row r="1059" spans="1:12" ht="12.75" customHeight="1">
      <c r="A1059" s="623">
        <v>490</v>
      </c>
      <c r="B1059" s="400">
        <v>5032</v>
      </c>
      <c r="C1059" s="400">
        <v>4373</v>
      </c>
      <c r="D1059" s="275"/>
      <c r="E1059" s="277">
        <v>13305</v>
      </c>
      <c r="F1059" s="331" t="s">
        <v>616</v>
      </c>
      <c r="G1059" s="333"/>
      <c r="H1059" s="110"/>
      <c r="I1059" s="69"/>
      <c r="J1059" s="628">
        <v>0</v>
      </c>
      <c r="K1059" s="230">
        <v>0</v>
      </c>
      <c r="L1059" s="628">
        <v>8</v>
      </c>
    </row>
    <row r="1060" spans="1:12" ht="12.75" customHeight="1">
      <c r="A1060" s="623">
        <v>490</v>
      </c>
      <c r="B1060" s="400">
        <v>5032</v>
      </c>
      <c r="C1060" s="400">
        <v>4373</v>
      </c>
      <c r="D1060" s="275"/>
      <c r="E1060" s="277"/>
      <c r="F1060" s="331" t="s">
        <v>617</v>
      </c>
      <c r="G1060" s="333"/>
      <c r="H1060" s="110"/>
      <c r="I1060" s="69"/>
      <c r="J1060" s="628">
        <v>0</v>
      </c>
      <c r="K1060" s="230">
        <v>0</v>
      </c>
      <c r="L1060" s="628">
        <v>4</v>
      </c>
    </row>
    <row r="1061" spans="1:12" ht="12.75" customHeight="1">
      <c r="A1061" s="623">
        <v>490</v>
      </c>
      <c r="B1061" s="400">
        <v>5137</v>
      </c>
      <c r="C1061" s="400">
        <v>4373</v>
      </c>
      <c r="D1061" s="275"/>
      <c r="E1061" s="277">
        <v>13305</v>
      </c>
      <c r="F1061" s="331" t="s">
        <v>618</v>
      </c>
      <c r="G1061" s="333"/>
      <c r="H1061" s="110"/>
      <c r="I1061" s="69"/>
      <c r="J1061" s="628">
        <v>0</v>
      </c>
      <c r="K1061" s="230">
        <v>0</v>
      </c>
      <c r="L1061" s="628">
        <v>3</v>
      </c>
    </row>
    <row r="1062" spans="1:12" ht="12.75" customHeight="1">
      <c r="A1062" s="623">
        <v>490</v>
      </c>
      <c r="B1062" s="400">
        <v>5137</v>
      </c>
      <c r="C1062" s="400">
        <v>4373</v>
      </c>
      <c r="D1062" s="275"/>
      <c r="E1062" s="277"/>
      <c r="F1062" s="331" t="s">
        <v>619</v>
      </c>
      <c r="G1062" s="333"/>
      <c r="H1062" s="110"/>
      <c r="I1062" s="69"/>
      <c r="J1062" s="628">
        <v>0</v>
      </c>
      <c r="K1062" s="230">
        <v>0</v>
      </c>
      <c r="L1062" s="628">
        <v>2</v>
      </c>
    </row>
    <row r="1063" spans="1:12" ht="12.75" customHeight="1">
      <c r="A1063" s="623">
        <v>490</v>
      </c>
      <c r="B1063" s="400">
        <v>5139</v>
      </c>
      <c r="C1063" s="400">
        <v>4373</v>
      </c>
      <c r="D1063" s="275"/>
      <c r="E1063" s="277">
        <v>13305</v>
      </c>
      <c r="F1063" s="331" t="s">
        <v>620</v>
      </c>
      <c r="G1063" s="333"/>
      <c r="H1063" s="110"/>
      <c r="I1063" s="69"/>
      <c r="J1063" s="628">
        <v>0</v>
      </c>
      <c r="K1063" s="230">
        <v>0</v>
      </c>
      <c r="L1063" s="628">
        <v>4</v>
      </c>
    </row>
    <row r="1064" spans="1:12" ht="12.75" customHeight="1">
      <c r="A1064" s="623">
        <v>490</v>
      </c>
      <c r="B1064" s="400">
        <v>5139</v>
      </c>
      <c r="C1064" s="400">
        <v>4373</v>
      </c>
      <c r="D1064" s="275"/>
      <c r="E1064" s="277"/>
      <c r="F1064" s="331" t="s">
        <v>621</v>
      </c>
      <c r="G1064" s="333"/>
      <c r="H1064" s="110"/>
      <c r="I1064" s="69"/>
      <c r="J1064" s="628">
        <v>0</v>
      </c>
      <c r="K1064" s="230">
        <v>0</v>
      </c>
      <c r="L1064" s="628">
        <v>2</v>
      </c>
    </row>
    <row r="1065" spans="1:12" ht="12.75" customHeight="1">
      <c r="A1065" s="623">
        <v>490</v>
      </c>
      <c r="B1065" s="400">
        <v>5151</v>
      </c>
      <c r="C1065" s="400">
        <v>4373</v>
      </c>
      <c r="D1065" s="275"/>
      <c r="E1065" s="277">
        <v>13305</v>
      </c>
      <c r="F1065" s="331" t="s">
        <v>622</v>
      </c>
      <c r="G1065" s="333"/>
      <c r="H1065" s="110"/>
      <c r="I1065" s="69"/>
      <c r="J1065" s="628">
        <v>0</v>
      </c>
      <c r="K1065" s="230">
        <v>0</v>
      </c>
      <c r="L1065" s="628">
        <v>6</v>
      </c>
    </row>
    <row r="1066" spans="1:12" ht="12.75" customHeight="1">
      <c r="A1066" s="623">
        <v>490</v>
      </c>
      <c r="B1066" s="400">
        <v>5151</v>
      </c>
      <c r="C1066" s="400">
        <v>4373</v>
      </c>
      <c r="D1066" s="275"/>
      <c r="E1066" s="277"/>
      <c r="F1066" s="331" t="s">
        <v>623</v>
      </c>
      <c r="G1066" s="333"/>
      <c r="H1066" s="110"/>
      <c r="I1066" s="69"/>
      <c r="J1066" s="628">
        <v>0</v>
      </c>
      <c r="K1066" s="230">
        <v>0</v>
      </c>
      <c r="L1066" s="628">
        <v>3</v>
      </c>
    </row>
    <row r="1067" spans="1:12" ht="12.75" customHeight="1">
      <c r="A1067" s="623">
        <v>490</v>
      </c>
      <c r="B1067" s="400">
        <v>5153</v>
      </c>
      <c r="C1067" s="400">
        <v>4373</v>
      </c>
      <c r="D1067" s="275"/>
      <c r="E1067" s="277">
        <v>13305</v>
      </c>
      <c r="F1067" s="331" t="s">
        <v>624</v>
      </c>
      <c r="G1067" s="333"/>
      <c r="H1067" s="110"/>
      <c r="I1067" s="69"/>
      <c r="J1067" s="628">
        <v>0</v>
      </c>
      <c r="K1067" s="230">
        <v>0</v>
      </c>
      <c r="L1067" s="628">
        <v>45</v>
      </c>
    </row>
    <row r="1068" spans="1:12" ht="12.75" customHeight="1">
      <c r="A1068" s="623">
        <v>490</v>
      </c>
      <c r="B1068" s="400">
        <v>5153</v>
      </c>
      <c r="C1068" s="400">
        <v>4373</v>
      </c>
      <c r="D1068" s="275"/>
      <c r="E1068" s="277"/>
      <c r="F1068" s="331" t="s">
        <v>625</v>
      </c>
      <c r="G1068" s="333"/>
      <c r="H1068" s="110"/>
      <c r="I1068" s="69"/>
      <c r="J1068" s="628">
        <v>0</v>
      </c>
      <c r="K1068" s="230">
        <v>0</v>
      </c>
      <c r="L1068" s="628">
        <v>27</v>
      </c>
    </row>
    <row r="1069" spans="1:12" ht="12.75" customHeight="1">
      <c r="A1069" s="623">
        <v>490</v>
      </c>
      <c r="B1069" s="400">
        <v>5154</v>
      </c>
      <c r="C1069" s="400">
        <v>4373</v>
      </c>
      <c r="D1069" s="275"/>
      <c r="E1069" s="277">
        <v>13305</v>
      </c>
      <c r="F1069" s="331" t="s">
        <v>626</v>
      </c>
      <c r="G1069" s="333"/>
      <c r="H1069" s="110"/>
      <c r="I1069" s="69"/>
      <c r="J1069" s="628">
        <v>0</v>
      </c>
      <c r="K1069" s="230">
        <v>0</v>
      </c>
      <c r="L1069" s="628">
        <v>6</v>
      </c>
    </row>
    <row r="1070" spans="1:12" ht="12.75" customHeight="1">
      <c r="A1070" s="623">
        <v>490</v>
      </c>
      <c r="B1070" s="400">
        <v>5154</v>
      </c>
      <c r="C1070" s="400">
        <v>4373</v>
      </c>
      <c r="D1070" s="275"/>
      <c r="E1070" s="277"/>
      <c r="F1070" s="331" t="s">
        <v>627</v>
      </c>
      <c r="G1070" s="333"/>
      <c r="H1070" s="110"/>
      <c r="I1070" s="69"/>
      <c r="J1070" s="628">
        <v>0</v>
      </c>
      <c r="K1070" s="230">
        <v>0</v>
      </c>
      <c r="L1070" s="628">
        <v>3</v>
      </c>
    </row>
    <row r="1071" spans="1:12" ht="12.75" customHeight="1">
      <c r="A1071" s="623">
        <v>490</v>
      </c>
      <c r="B1071" s="400">
        <v>5156</v>
      </c>
      <c r="C1071" s="400">
        <v>4373</v>
      </c>
      <c r="D1071" s="275"/>
      <c r="E1071" s="277"/>
      <c r="F1071" s="331" t="s">
        <v>628</v>
      </c>
      <c r="G1071" s="333"/>
      <c r="H1071" s="110"/>
      <c r="I1071" s="69"/>
      <c r="J1071" s="628">
        <v>0</v>
      </c>
      <c r="K1071" s="230">
        <v>0</v>
      </c>
      <c r="L1071" s="628">
        <v>1</v>
      </c>
    </row>
    <row r="1072" spans="1:12" ht="12.75" customHeight="1">
      <c r="A1072" s="623">
        <v>490</v>
      </c>
      <c r="B1072" s="400">
        <v>5162</v>
      </c>
      <c r="C1072" s="400">
        <v>4373</v>
      </c>
      <c r="D1072" s="275"/>
      <c r="E1072" s="277">
        <v>13305</v>
      </c>
      <c r="F1072" s="331" t="s">
        <v>629</v>
      </c>
      <c r="G1072" s="333"/>
      <c r="H1072" s="110"/>
      <c r="I1072" s="69"/>
      <c r="J1072" s="628">
        <v>0</v>
      </c>
      <c r="K1072" s="230">
        <v>0</v>
      </c>
      <c r="L1072" s="628">
        <v>3</v>
      </c>
    </row>
    <row r="1073" spans="1:12" ht="12.75" customHeight="1">
      <c r="A1073" s="623">
        <v>490</v>
      </c>
      <c r="B1073" s="400">
        <v>5162</v>
      </c>
      <c r="C1073" s="400">
        <v>4373</v>
      </c>
      <c r="D1073" s="275"/>
      <c r="E1073" s="277"/>
      <c r="F1073" s="331" t="s">
        <v>630</v>
      </c>
      <c r="G1073" s="333"/>
      <c r="H1073" s="110"/>
      <c r="I1073" s="69"/>
      <c r="J1073" s="628">
        <v>0</v>
      </c>
      <c r="K1073" s="230">
        <v>0</v>
      </c>
      <c r="L1073" s="628">
        <v>2</v>
      </c>
    </row>
    <row r="1074" spans="1:12" ht="12.75" customHeight="1">
      <c r="A1074" s="17">
        <v>490</v>
      </c>
      <c r="B1074" s="400">
        <v>5167</v>
      </c>
      <c r="C1074" s="400">
        <v>4373</v>
      </c>
      <c r="D1074" s="275"/>
      <c r="E1074" s="277"/>
      <c r="F1074" s="331" t="s">
        <v>631</v>
      </c>
      <c r="G1074" s="333"/>
      <c r="H1074" s="110"/>
      <c r="I1074" s="69"/>
      <c r="J1074" s="628">
        <v>0</v>
      </c>
      <c r="K1074" s="230">
        <v>0</v>
      </c>
      <c r="L1074" s="628">
        <v>1</v>
      </c>
    </row>
    <row r="1075" spans="1:12" ht="12.75" customHeight="1">
      <c r="A1075" s="17">
        <v>490</v>
      </c>
      <c r="B1075" s="400">
        <v>5169</v>
      </c>
      <c r="C1075" s="400">
        <v>4373</v>
      </c>
      <c r="D1075" s="275"/>
      <c r="E1075" s="277">
        <v>13305</v>
      </c>
      <c r="F1075" s="331" t="s">
        <v>632</v>
      </c>
      <c r="G1075" s="333"/>
      <c r="H1075" s="110"/>
      <c r="I1075" s="69"/>
      <c r="J1075" s="628">
        <v>0</v>
      </c>
      <c r="K1075" s="230">
        <v>0</v>
      </c>
      <c r="L1075" s="628">
        <v>3</v>
      </c>
    </row>
    <row r="1076" spans="1:12" ht="12.75" customHeight="1">
      <c r="A1076" s="425">
        <v>490</v>
      </c>
      <c r="B1076" s="400">
        <v>5169</v>
      </c>
      <c r="C1076" s="400">
        <v>4373</v>
      </c>
      <c r="D1076" s="275"/>
      <c r="E1076" s="277"/>
      <c r="F1076" s="331" t="s">
        <v>633</v>
      </c>
      <c r="G1076" s="333"/>
      <c r="H1076" s="110"/>
      <c r="I1076" s="69"/>
      <c r="J1076" s="628">
        <v>0</v>
      </c>
      <c r="K1076" s="230">
        <v>0</v>
      </c>
      <c r="L1076" s="628">
        <v>2</v>
      </c>
    </row>
    <row r="1077" spans="1:12" ht="12.75" customHeight="1">
      <c r="A1077" s="633">
        <v>490</v>
      </c>
      <c r="B1077" s="474">
        <v>5171</v>
      </c>
      <c r="C1077" s="474">
        <v>4373</v>
      </c>
      <c r="D1077" s="274"/>
      <c r="E1077" s="280">
        <v>13305</v>
      </c>
      <c r="F1077" s="164" t="s">
        <v>634</v>
      </c>
      <c r="G1077" s="333"/>
      <c r="H1077" s="110"/>
      <c r="I1077" s="69"/>
      <c r="J1077" s="229">
        <v>0</v>
      </c>
      <c r="K1077" s="107">
        <v>0</v>
      </c>
      <c r="L1077" s="229">
        <v>5</v>
      </c>
    </row>
    <row r="1078" spans="1:12" ht="12.75" customHeight="1">
      <c r="A1078" s="633">
        <v>490</v>
      </c>
      <c r="B1078" s="474">
        <v>5171</v>
      </c>
      <c r="C1078" s="474">
        <v>4373</v>
      </c>
      <c r="D1078" s="274"/>
      <c r="E1078" s="280"/>
      <c r="F1078" s="629" t="s">
        <v>635</v>
      </c>
      <c r="G1078" s="333"/>
      <c r="H1078" s="110"/>
      <c r="I1078" s="69"/>
      <c r="J1078" s="630">
        <v>0</v>
      </c>
      <c r="K1078" s="631">
        <v>0</v>
      </c>
      <c r="L1078" s="630">
        <v>3</v>
      </c>
    </row>
    <row r="1079" spans="1:12" ht="12.75" customHeight="1">
      <c r="A1079" s="58">
        <v>490</v>
      </c>
      <c r="B1079" s="400"/>
      <c r="C1079" s="400"/>
      <c r="D1079" s="99"/>
      <c r="E1079" s="99"/>
      <c r="F1079" s="38" t="s">
        <v>989</v>
      </c>
      <c r="G1079" s="194">
        <f>SUM(G1050:G1078)</f>
        <v>0</v>
      </c>
      <c r="H1079" s="108">
        <f>SUM(H1050:H1078)</f>
        <v>0</v>
      </c>
      <c r="I1079" s="112">
        <f>SUM(I1050:I1078)</f>
        <v>236</v>
      </c>
      <c r="J1079" s="112">
        <f>SUM(J1053:J1078)</f>
        <v>0</v>
      </c>
      <c r="K1079" s="108">
        <f>SUM(K1053:K1078)</f>
        <v>0</v>
      </c>
      <c r="L1079" s="112">
        <f>SUM(L1053:L1078)</f>
        <v>295</v>
      </c>
    </row>
    <row r="1080" spans="1:12" ht="1.5" customHeight="1">
      <c r="A1080" s="58"/>
      <c r="B1080" s="400"/>
      <c r="C1080" s="400"/>
      <c r="D1080" s="99"/>
      <c r="E1080" s="99"/>
      <c r="F1080" s="38"/>
      <c r="G1080" s="194"/>
      <c r="H1080" s="108"/>
      <c r="I1080" s="112"/>
      <c r="J1080" s="112"/>
      <c r="K1080" s="108"/>
      <c r="L1080" s="112"/>
    </row>
    <row r="1081" spans="1:12" ht="12.75" customHeight="1">
      <c r="A1081" s="17">
        <v>491</v>
      </c>
      <c r="B1081" s="400">
        <v>4116</v>
      </c>
      <c r="C1081" s="400">
        <v>4374</v>
      </c>
      <c r="D1081" s="275"/>
      <c r="E1081" s="277">
        <v>13305</v>
      </c>
      <c r="F1081" s="331" t="s">
        <v>111</v>
      </c>
      <c r="G1081" s="193">
        <v>0</v>
      </c>
      <c r="H1081" s="107">
        <v>0</v>
      </c>
      <c r="I1081" s="229">
        <v>206</v>
      </c>
      <c r="J1081" s="624"/>
      <c r="K1081" s="625"/>
      <c r="L1081" s="624"/>
    </row>
    <row r="1082" spans="1:12" ht="12.75" customHeight="1">
      <c r="A1082" s="425">
        <v>491</v>
      </c>
      <c r="B1082" s="400">
        <v>2111</v>
      </c>
      <c r="C1082" s="400">
        <v>4374</v>
      </c>
      <c r="D1082" s="275"/>
      <c r="E1082" s="277"/>
      <c r="F1082" s="331" t="s">
        <v>721</v>
      </c>
      <c r="G1082" s="193">
        <v>0</v>
      </c>
      <c r="H1082" s="107">
        <v>0</v>
      </c>
      <c r="I1082" s="229">
        <v>1</v>
      </c>
      <c r="J1082" s="69"/>
      <c r="K1082" s="110"/>
      <c r="L1082" s="69"/>
    </row>
    <row r="1083" spans="1:12" ht="12.75" customHeight="1">
      <c r="A1083" s="425">
        <v>491</v>
      </c>
      <c r="B1083" s="400">
        <v>2132</v>
      </c>
      <c r="C1083" s="400">
        <v>4374</v>
      </c>
      <c r="D1083" s="275"/>
      <c r="E1083" s="277"/>
      <c r="F1083" s="331" t="s">
        <v>636</v>
      </c>
      <c r="G1083" s="193">
        <v>0</v>
      </c>
      <c r="H1083" s="107">
        <v>0</v>
      </c>
      <c r="I1083" s="229">
        <v>29</v>
      </c>
      <c r="J1083" s="626"/>
      <c r="K1083" s="627"/>
      <c r="L1083" s="626"/>
    </row>
    <row r="1084" spans="1:12" ht="12.75" customHeight="1">
      <c r="A1084" s="425">
        <v>491</v>
      </c>
      <c r="B1084" s="400">
        <v>5011</v>
      </c>
      <c r="C1084" s="400">
        <v>4374</v>
      </c>
      <c r="D1084" s="275"/>
      <c r="E1084" s="277">
        <v>13305</v>
      </c>
      <c r="F1084" s="331" t="s">
        <v>66</v>
      </c>
      <c r="G1084" s="333"/>
      <c r="H1084" s="110"/>
      <c r="I1084" s="69"/>
      <c r="J1084" s="229">
        <v>0</v>
      </c>
      <c r="K1084" s="107">
        <v>0</v>
      </c>
      <c r="L1084" s="229">
        <v>78</v>
      </c>
    </row>
    <row r="1085" spans="1:12" ht="12.75" customHeight="1">
      <c r="A1085" s="425">
        <v>491</v>
      </c>
      <c r="B1085" s="400">
        <v>5011</v>
      </c>
      <c r="C1085" s="400">
        <v>4374</v>
      </c>
      <c r="D1085" s="275"/>
      <c r="E1085" s="277"/>
      <c r="F1085" s="331" t="s">
        <v>65</v>
      </c>
      <c r="G1085" s="333"/>
      <c r="H1085" s="110"/>
      <c r="I1085" s="69"/>
      <c r="J1085" s="628">
        <v>0</v>
      </c>
      <c r="K1085" s="230">
        <v>0</v>
      </c>
      <c r="L1085" s="628">
        <v>30</v>
      </c>
    </row>
    <row r="1086" spans="1:12" ht="12.75" customHeight="1">
      <c r="A1086" s="425">
        <v>491</v>
      </c>
      <c r="B1086" s="400">
        <v>5021</v>
      </c>
      <c r="C1086" s="400">
        <v>4374</v>
      </c>
      <c r="D1086" s="275"/>
      <c r="E1086" s="277">
        <v>13305</v>
      </c>
      <c r="F1086" s="331" t="s">
        <v>203</v>
      </c>
      <c r="G1086" s="333"/>
      <c r="H1086" s="110"/>
      <c r="I1086" s="69"/>
      <c r="J1086" s="628">
        <v>0</v>
      </c>
      <c r="K1086" s="230">
        <v>0</v>
      </c>
      <c r="L1086" s="628">
        <v>4</v>
      </c>
    </row>
    <row r="1087" spans="1:12" ht="12.75" customHeight="1">
      <c r="A1087" s="425">
        <v>491</v>
      </c>
      <c r="B1087" s="400">
        <v>5021</v>
      </c>
      <c r="C1087" s="400">
        <v>4374</v>
      </c>
      <c r="D1087" s="275"/>
      <c r="E1087" s="277"/>
      <c r="F1087" s="331" t="s">
        <v>613</v>
      </c>
      <c r="G1087" s="333"/>
      <c r="H1087" s="110"/>
      <c r="I1087" s="69"/>
      <c r="J1087" s="628">
        <v>0</v>
      </c>
      <c r="K1087" s="230">
        <v>0</v>
      </c>
      <c r="L1087" s="628">
        <v>2</v>
      </c>
    </row>
    <row r="1088" spans="1:12" ht="12.75" customHeight="1">
      <c r="A1088" s="425">
        <v>491</v>
      </c>
      <c r="B1088" s="400">
        <v>5031</v>
      </c>
      <c r="C1088" s="400">
        <v>4374</v>
      </c>
      <c r="D1088" s="275"/>
      <c r="E1088" s="277">
        <v>13305</v>
      </c>
      <c r="F1088" s="331" t="s">
        <v>614</v>
      </c>
      <c r="G1088" s="333"/>
      <c r="H1088" s="110"/>
      <c r="I1088" s="69"/>
      <c r="J1088" s="628">
        <v>0</v>
      </c>
      <c r="K1088" s="230">
        <v>0</v>
      </c>
      <c r="L1088" s="628">
        <v>20</v>
      </c>
    </row>
    <row r="1089" spans="1:12" ht="12.75" customHeight="1">
      <c r="A1089" s="425">
        <v>491</v>
      </c>
      <c r="B1089" s="400">
        <v>5031</v>
      </c>
      <c r="C1089" s="400">
        <v>4374</v>
      </c>
      <c r="D1089" s="275"/>
      <c r="E1089" s="277"/>
      <c r="F1089" s="331" t="s">
        <v>615</v>
      </c>
      <c r="G1089" s="333"/>
      <c r="H1089" s="110"/>
      <c r="I1089" s="69"/>
      <c r="J1089" s="628">
        <v>0</v>
      </c>
      <c r="K1089" s="230">
        <v>0</v>
      </c>
      <c r="L1089" s="628">
        <v>9</v>
      </c>
    </row>
    <row r="1090" spans="1:12" ht="12.75" customHeight="1">
      <c r="A1090" s="425">
        <v>491</v>
      </c>
      <c r="B1090" s="400">
        <v>5032</v>
      </c>
      <c r="C1090" s="400">
        <v>4374</v>
      </c>
      <c r="D1090" s="275"/>
      <c r="E1090" s="277">
        <v>13305</v>
      </c>
      <c r="F1090" s="331" t="s">
        <v>616</v>
      </c>
      <c r="G1090" s="333"/>
      <c r="H1090" s="110"/>
      <c r="I1090" s="69"/>
      <c r="J1090" s="628">
        <v>0</v>
      </c>
      <c r="K1090" s="230">
        <v>0</v>
      </c>
      <c r="L1090" s="628">
        <v>7</v>
      </c>
    </row>
    <row r="1091" spans="1:12" ht="12.75" customHeight="1">
      <c r="A1091" s="425">
        <v>491</v>
      </c>
      <c r="B1091" s="400">
        <v>5032</v>
      </c>
      <c r="C1091" s="400">
        <v>4374</v>
      </c>
      <c r="D1091" s="275"/>
      <c r="E1091" s="277"/>
      <c r="F1091" s="331" t="s">
        <v>617</v>
      </c>
      <c r="G1091" s="333"/>
      <c r="H1091" s="110"/>
      <c r="I1091" s="69"/>
      <c r="J1091" s="628">
        <v>0</v>
      </c>
      <c r="K1091" s="230">
        <v>0</v>
      </c>
      <c r="L1091" s="628">
        <v>3</v>
      </c>
    </row>
    <row r="1092" spans="1:12" ht="12.75" customHeight="1">
      <c r="A1092" s="425">
        <v>491</v>
      </c>
      <c r="B1092" s="400">
        <v>5133</v>
      </c>
      <c r="C1092" s="400">
        <v>4374</v>
      </c>
      <c r="D1092" s="275"/>
      <c r="E1092" s="277"/>
      <c r="F1092" s="331" t="s">
        <v>985</v>
      </c>
      <c r="G1092" s="333"/>
      <c r="H1092" s="110"/>
      <c r="I1092" s="69"/>
      <c r="J1092" s="628">
        <v>0</v>
      </c>
      <c r="K1092" s="230">
        <v>0</v>
      </c>
      <c r="L1092" s="628">
        <v>1</v>
      </c>
    </row>
    <row r="1093" spans="1:12" ht="12.75" customHeight="1">
      <c r="A1093" s="425">
        <v>491</v>
      </c>
      <c r="B1093" s="400">
        <v>5137</v>
      </c>
      <c r="C1093" s="400">
        <v>4374</v>
      </c>
      <c r="D1093" s="275"/>
      <c r="E1093" s="277">
        <v>13305</v>
      </c>
      <c r="F1093" s="331" t="s">
        <v>618</v>
      </c>
      <c r="G1093" s="333"/>
      <c r="H1093" s="110"/>
      <c r="I1093" s="69"/>
      <c r="J1093" s="628">
        <v>0</v>
      </c>
      <c r="K1093" s="230">
        <v>0</v>
      </c>
      <c r="L1093" s="628">
        <v>10</v>
      </c>
    </row>
    <row r="1094" spans="1:12" ht="12.75" customHeight="1">
      <c r="A1094" s="425">
        <v>491</v>
      </c>
      <c r="B1094" s="400">
        <v>5137</v>
      </c>
      <c r="C1094" s="400">
        <v>4374</v>
      </c>
      <c r="D1094" s="275"/>
      <c r="E1094" s="277"/>
      <c r="F1094" s="331" t="s">
        <v>619</v>
      </c>
      <c r="G1094" s="333"/>
      <c r="H1094" s="110"/>
      <c r="I1094" s="69"/>
      <c r="J1094" s="628">
        <v>0</v>
      </c>
      <c r="K1094" s="230">
        <v>0</v>
      </c>
      <c r="L1094" s="628">
        <v>5</v>
      </c>
    </row>
    <row r="1095" spans="1:12" ht="12.75" customHeight="1">
      <c r="A1095" s="425">
        <v>491</v>
      </c>
      <c r="B1095" s="400">
        <v>5139</v>
      </c>
      <c r="C1095" s="400">
        <v>4374</v>
      </c>
      <c r="D1095" s="275"/>
      <c r="E1095" s="277">
        <v>13305</v>
      </c>
      <c r="F1095" s="331" t="s">
        <v>620</v>
      </c>
      <c r="G1095" s="333"/>
      <c r="H1095" s="110"/>
      <c r="I1095" s="69"/>
      <c r="J1095" s="628">
        <v>0</v>
      </c>
      <c r="K1095" s="230">
        <v>0</v>
      </c>
      <c r="L1095" s="628">
        <v>5</v>
      </c>
    </row>
    <row r="1096" spans="1:12" ht="12.75" customHeight="1">
      <c r="A1096" s="425">
        <v>491</v>
      </c>
      <c r="B1096" s="400">
        <v>5139</v>
      </c>
      <c r="C1096" s="400">
        <v>4374</v>
      </c>
      <c r="D1096" s="275"/>
      <c r="E1096" s="277"/>
      <c r="F1096" s="331" t="s">
        <v>621</v>
      </c>
      <c r="G1096" s="333"/>
      <c r="H1096" s="110"/>
      <c r="I1096" s="69"/>
      <c r="J1096" s="628">
        <v>0</v>
      </c>
      <c r="K1096" s="230">
        <v>0</v>
      </c>
      <c r="L1096" s="628">
        <v>2</v>
      </c>
    </row>
    <row r="1097" spans="1:12" ht="12.75" customHeight="1">
      <c r="A1097" s="425">
        <v>491</v>
      </c>
      <c r="B1097" s="400">
        <v>5151</v>
      </c>
      <c r="C1097" s="400">
        <v>4374</v>
      </c>
      <c r="D1097" s="275"/>
      <c r="E1097" s="277">
        <v>13305</v>
      </c>
      <c r="F1097" s="331" t="s">
        <v>622</v>
      </c>
      <c r="G1097" s="333"/>
      <c r="H1097" s="110"/>
      <c r="I1097" s="69"/>
      <c r="J1097" s="628">
        <v>0</v>
      </c>
      <c r="K1097" s="230">
        <v>0</v>
      </c>
      <c r="L1097" s="628">
        <v>5</v>
      </c>
    </row>
    <row r="1098" spans="1:12" ht="12.75" customHeight="1">
      <c r="A1098" s="425">
        <v>491</v>
      </c>
      <c r="B1098" s="400">
        <v>5151</v>
      </c>
      <c r="C1098" s="400">
        <v>4374</v>
      </c>
      <c r="D1098" s="275"/>
      <c r="E1098" s="277"/>
      <c r="F1098" s="331" t="s">
        <v>623</v>
      </c>
      <c r="G1098" s="333"/>
      <c r="H1098" s="110"/>
      <c r="I1098" s="69"/>
      <c r="J1098" s="628">
        <v>0</v>
      </c>
      <c r="K1098" s="230">
        <v>0</v>
      </c>
      <c r="L1098" s="628">
        <v>2</v>
      </c>
    </row>
    <row r="1099" spans="1:12" ht="12.75" customHeight="1">
      <c r="A1099" s="425">
        <v>491</v>
      </c>
      <c r="B1099" s="400">
        <v>5154</v>
      </c>
      <c r="C1099" s="400">
        <v>4374</v>
      </c>
      <c r="D1099" s="275"/>
      <c r="E1099" s="277">
        <v>13305</v>
      </c>
      <c r="F1099" s="331" t="s">
        <v>637</v>
      </c>
      <c r="G1099" s="333"/>
      <c r="H1099" s="110"/>
      <c r="I1099" s="69"/>
      <c r="J1099" s="628">
        <v>0</v>
      </c>
      <c r="K1099" s="230">
        <v>0</v>
      </c>
      <c r="L1099" s="628">
        <v>35</v>
      </c>
    </row>
    <row r="1100" spans="1:12" ht="12.75" customHeight="1">
      <c r="A1100" s="425">
        <v>491</v>
      </c>
      <c r="B1100" s="400">
        <v>5154</v>
      </c>
      <c r="C1100" s="400">
        <v>4374</v>
      </c>
      <c r="D1100" s="275"/>
      <c r="E1100" s="277"/>
      <c r="F1100" s="331" t="s">
        <v>627</v>
      </c>
      <c r="G1100" s="333"/>
      <c r="H1100" s="110"/>
      <c r="I1100" s="69"/>
      <c r="J1100" s="628">
        <v>0</v>
      </c>
      <c r="K1100" s="230">
        <v>0</v>
      </c>
      <c r="L1100" s="628">
        <v>15</v>
      </c>
    </row>
    <row r="1101" spans="1:12" ht="12.75" customHeight="1">
      <c r="A1101" s="425">
        <v>491</v>
      </c>
      <c r="B1101" s="400">
        <v>5161</v>
      </c>
      <c r="C1101" s="400">
        <v>4374</v>
      </c>
      <c r="D1101" s="275"/>
      <c r="E1101" s="277"/>
      <c r="F1101" s="331" t="s">
        <v>638</v>
      </c>
      <c r="G1101" s="333"/>
      <c r="H1101" s="110"/>
      <c r="I1101" s="69"/>
      <c r="J1101" s="628">
        <v>0</v>
      </c>
      <c r="K1101" s="230">
        <v>0</v>
      </c>
      <c r="L1101" s="628">
        <v>1</v>
      </c>
    </row>
    <row r="1102" spans="1:12" ht="12.75" customHeight="1">
      <c r="A1102" s="425">
        <v>491</v>
      </c>
      <c r="B1102" s="400">
        <v>5162</v>
      </c>
      <c r="C1102" s="400">
        <v>4374</v>
      </c>
      <c r="D1102" s="275"/>
      <c r="E1102" s="277">
        <v>13305</v>
      </c>
      <c r="F1102" s="331" t="s">
        <v>629</v>
      </c>
      <c r="G1102" s="333"/>
      <c r="H1102" s="110"/>
      <c r="I1102" s="69"/>
      <c r="J1102" s="628">
        <v>0</v>
      </c>
      <c r="K1102" s="230">
        <v>0</v>
      </c>
      <c r="L1102" s="628">
        <v>3</v>
      </c>
    </row>
    <row r="1103" spans="1:12" ht="12.75" customHeight="1">
      <c r="A1103" s="425">
        <v>491</v>
      </c>
      <c r="B1103" s="400">
        <v>5162</v>
      </c>
      <c r="C1103" s="400">
        <v>4374</v>
      </c>
      <c r="D1103" s="275"/>
      <c r="E1103" s="277"/>
      <c r="F1103" s="331" t="s">
        <v>630</v>
      </c>
      <c r="G1103" s="333"/>
      <c r="H1103" s="110"/>
      <c r="I1103" s="69"/>
      <c r="J1103" s="628">
        <v>0</v>
      </c>
      <c r="K1103" s="230">
        <v>0</v>
      </c>
      <c r="L1103" s="628">
        <v>2</v>
      </c>
    </row>
    <row r="1104" spans="1:12" ht="12.75" customHeight="1">
      <c r="A1104" s="425">
        <v>491</v>
      </c>
      <c r="B1104" s="400">
        <v>5167</v>
      </c>
      <c r="C1104" s="400">
        <v>4374</v>
      </c>
      <c r="D1104" s="275"/>
      <c r="E1104" s="277"/>
      <c r="F1104" s="331" t="s">
        <v>631</v>
      </c>
      <c r="G1104" s="333"/>
      <c r="H1104" s="110"/>
      <c r="I1104" s="69"/>
      <c r="J1104" s="628">
        <v>0</v>
      </c>
      <c r="K1104" s="230">
        <v>0</v>
      </c>
      <c r="L1104" s="628">
        <v>1</v>
      </c>
    </row>
    <row r="1105" spans="1:12" ht="12.75" customHeight="1">
      <c r="A1105" s="425">
        <v>491</v>
      </c>
      <c r="B1105" s="400">
        <v>5169</v>
      </c>
      <c r="C1105" s="400">
        <v>4374</v>
      </c>
      <c r="D1105" s="275"/>
      <c r="E1105" s="277">
        <v>13305</v>
      </c>
      <c r="F1105" s="331" t="s">
        <v>632</v>
      </c>
      <c r="G1105" s="333"/>
      <c r="H1105" s="110"/>
      <c r="I1105" s="69"/>
      <c r="J1105" s="628">
        <v>0</v>
      </c>
      <c r="K1105" s="230">
        <v>0</v>
      </c>
      <c r="L1105" s="628">
        <v>3</v>
      </c>
    </row>
    <row r="1106" spans="1:12" ht="12.75" customHeight="1">
      <c r="A1106" s="425">
        <v>491</v>
      </c>
      <c r="B1106" s="400">
        <v>5169</v>
      </c>
      <c r="C1106" s="400">
        <v>4374</v>
      </c>
      <c r="D1106" s="275"/>
      <c r="E1106" s="277"/>
      <c r="F1106" s="331" t="s">
        <v>633</v>
      </c>
      <c r="G1106" s="333"/>
      <c r="H1106" s="110"/>
      <c r="I1106" s="69"/>
      <c r="J1106" s="628">
        <v>0</v>
      </c>
      <c r="K1106" s="230">
        <v>0</v>
      </c>
      <c r="L1106" s="628">
        <v>2</v>
      </c>
    </row>
    <row r="1107" spans="1:12" ht="12.75" customHeight="1">
      <c r="A1107" s="425">
        <v>491</v>
      </c>
      <c r="B1107" s="474">
        <v>5171</v>
      </c>
      <c r="C1107" s="474">
        <v>4374</v>
      </c>
      <c r="D1107" s="274"/>
      <c r="E1107" s="280">
        <v>13305</v>
      </c>
      <c r="F1107" s="164" t="s">
        <v>634</v>
      </c>
      <c r="G1107" s="333"/>
      <c r="H1107" s="110"/>
      <c r="I1107" s="69"/>
      <c r="J1107" s="229">
        <v>0</v>
      </c>
      <c r="K1107" s="107">
        <v>0</v>
      </c>
      <c r="L1107" s="229">
        <v>36</v>
      </c>
    </row>
    <row r="1108" spans="1:12" ht="12.75" customHeight="1">
      <c r="A1108" s="425">
        <v>491</v>
      </c>
      <c r="B1108" s="474">
        <v>5171</v>
      </c>
      <c r="C1108" s="474">
        <v>4374</v>
      </c>
      <c r="D1108" s="274"/>
      <c r="E1108" s="280"/>
      <c r="F1108" s="629" t="s">
        <v>635</v>
      </c>
      <c r="G1108" s="333"/>
      <c r="H1108" s="110"/>
      <c r="I1108" s="69"/>
      <c r="J1108" s="630">
        <v>0</v>
      </c>
      <c r="K1108" s="631">
        <v>0</v>
      </c>
      <c r="L1108" s="630">
        <v>16</v>
      </c>
    </row>
    <row r="1109" spans="1:12" ht="12.75" customHeight="1">
      <c r="A1109" s="47">
        <v>491</v>
      </c>
      <c r="B1109" s="468"/>
      <c r="C1109" s="468"/>
      <c r="D1109" s="146"/>
      <c r="E1109" s="146"/>
      <c r="F1109" s="65" t="s">
        <v>988</v>
      </c>
      <c r="G1109" s="194">
        <f>SUM(G1081:G1108)</f>
        <v>0</v>
      </c>
      <c r="H1109" s="108">
        <f>SUM(H1081:H1108)</f>
        <v>0</v>
      </c>
      <c r="I1109" s="112">
        <f>SUM(I1081:I1108)</f>
        <v>236</v>
      </c>
      <c r="J1109" s="112">
        <f>SUM(J1084:J1108)</f>
        <v>0</v>
      </c>
      <c r="K1109" s="108">
        <f>SUM(K1084:K1108)</f>
        <v>0</v>
      </c>
      <c r="L1109" s="112">
        <f>SUM(L1084:L1108)</f>
        <v>297</v>
      </c>
    </row>
    <row r="1110" spans="1:12" ht="2.25" customHeight="1">
      <c r="A1110" s="58"/>
      <c r="B1110" s="468"/>
      <c r="C1110" s="468"/>
      <c r="D1110" s="146"/>
      <c r="E1110" s="146"/>
      <c r="F1110" s="38"/>
      <c r="G1110" s="194"/>
      <c r="H1110" s="108"/>
      <c r="I1110" s="112"/>
      <c r="J1110" s="112"/>
      <c r="K1110" s="132"/>
      <c r="L1110" s="112"/>
    </row>
    <row r="1111" spans="1:12" ht="12.75">
      <c r="A1111" s="178">
        <v>493</v>
      </c>
      <c r="B1111" s="470">
        <v>5169</v>
      </c>
      <c r="C1111" s="470">
        <v>3111</v>
      </c>
      <c r="D1111" s="632"/>
      <c r="E1111" s="273"/>
      <c r="F1111" s="35" t="s">
        <v>904</v>
      </c>
      <c r="G1111" s="54"/>
      <c r="H1111" s="98"/>
      <c r="I1111" s="54"/>
      <c r="J1111" s="199">
        <v>87</v>
      </c>
      <c r="K1111" s="134">
        <v>64.02</v>
      </c>
      <c r="L1111" s="184">
        <v>85</v>
      </c>
    </row>
    <row r="1112" spans="1:12" ht="12.75">
      <c r="A1112" s="17">
        <v>493</v>
      </c>
      <c r="B1112" s="400">
        <v>5169</v>
      </c>
      <c r="C1112" s="400">
        <v>3113</v>
      </c>
      <c r="D1112" s="275"/>
      <c r="E1112" s="99"/>
      <c r="F1112" s="8" t="s">
        <v>903</v>
      </c>
      <c r="G1112" s="54"/>
      <c r="H1112" s="98"/>
      <c r="I1112" s="54"/>
      <c r="J1112" s="184">
        <v>173</v>
      </c>
      <c r="K1112" s="104">
        <v>128.034</v>
      </c>
      <c r="L1112" s="184">
        <v>170</v>
      </c>
    </row>
    <row r="1113" spans="1:12" ht="12.75">
      <c r="A1113" s="47">
        <v>493</v>
      </c>
      <c r="B1113" s="400"/>
      <c r="C1113" s="400"/>
      <c r="D1113" s="275"/>
      <c r="E1113" s="99"/>
      <c r="F1113" s="42" t="s">
        <v>350</v>
      </c>
      <c r="G1113" s="54"/>
      <c r="H1113" s="98"/>
      <c r="I1113" s="54"/>
      <c r="J1113" s="185">
        <f>SUM(J1111:J1112)</f>
        <v>260</v>
      </c>
      <c r="K1113" s="121">
        <f>SUM(K1111:K1112)</f>
        <v>192.05399999999997</v>
      </c>
      <c r="L1113" s="226">
        <f>SUM(L1111:L1112)</f>
        <v>255</v>
      </c>
    </row>
    <row r="1114" spans="1:12" ht="1.5" customHeight="1">
      <c r="A1114" s="47"/>
      <c r="B1114" s="400"/>
      <c r="C1114" s="400"/>
      <c r="D1114" s="275"/>
      <c r="E1114" s="275"/>
      <c r="F1114" s="42"/>
      <c r="G1114" s="54"/>
      <c r="H1114" s="98"/>
      <c r="I1114" s="54"/>
      <c r="J1114" s="185"/>
      <c r="K1114" s="106"/>
      <c r="L1114" s="184"/>
    </row>
    <row r="1115" spans="1:12" ht="12" customHeight="1">
      <c r="A1115" s="47">
        <v>492</v>
      </c>
      <c r="B1115" s="400">
        <v>5222</v>
      </c>
      <c r="C1115" s="400">
        <v>3792</v>
      </c>
      <c r="D1115" s="146"/>
      <c r="E1115" s="99"/>
      <c r="F1115" s="65" t="s">
        <v>1048</v>
      </c>
      <c r="G1115" s="54"/>
      <c r="H1115" s="98"/>
      <c r="I1115" s="54"/>
      <c r="J1115" s="185">
        <v>180</v>
      </c>
      <c r="K1115" s="121">
        <v>180</v>
      </c>
      <c r="L1115" s="185">
        <v>180</v>
      </c>
    </row>
    <row r="1116" spans="1:12" ht="1.5" customHeight="1">
      <c r="A1116" s="47"/>
      <c r="B1116" s="400"/>
      <c r="C1116" s="400"/>
      <c r="D1116" s="146"/>
      <c r="E1116" s="99"/>
      <c r="F1116" s="65"/>
      <c r="G1116" s="54"/>
      <c r="H1116" s="98"/>
      <c r="I1116" s="54"/>
      <c r="J1116" s="185"/>
      <c r="K1116" s="121"/>
      <c r="L1116" s="185"/>
    </row>
    <row r="1117" spans="1:12" ht="13.5" customHeight="1">
      <c r="A1117" s="30">
        <v>494</v>
      </c>
      <c r="B1117" s="400">
        <v>5221</v>
      </c>
      <c r="C1117" s="400">
        <v>4349</v>
      </c>
      <c r="D1117" s="99"/>
      <c r="E1117" s="99"/>
      <c r="F1117" s="67" t="s">
        <v>833</v>
      </c>
      <c r="G1117" s="54"/>
      <c r="H1117" s="98"/>
      <c r="I1117" s="54"/>
      <c r="J1117" s="184">
        <v>70</v>
      </c>
      <c r="K1117" s="104">
        <v>70</v>
      </c>
      <c r="L1117" s="184">
        <v>70</v>
      </c>
    </row>
    <row r="1118" spans="1:12" ht="12.75" customHeight="1">
      <c r="A1118" s="17">
        <v>494</v>
      </c>
      <c r="B1118" s="400">
        <v>5221</v>
      </c>
      <c r="C1118" s="400">
        <v>3421</v>
      </c>
      <c r="D1118" s="99"/>
      <c r="E1118" s="99"/>
      <c r="F1118" s="390" t="s">
        <v>218</v>
      </c>
      <c r="G1118" s="54"/>
      <c r="H1118" s="98"/>
      <c r="I1118" s="54"/>
      <c r="J1118" s="184">
        <v>115</v>
      </c>
      <c r="K1118" s="127">
        <v>115</v>
      </c>
      <c r="L1118" s="184">
        <v>0</v>
      </c>
    </row>
    <row r="1119" spans="1:12" ht="12.75" customHeight="1">
      <c r="A1119" s="17">
        <v>494</v>
      </c>
      <c r="B1119" s="400">
        <v>5222</v>
      </c>
      <c r="C1119" s="400">
        <v>3421</v>
      </c>
      <c r="D1119" s="99"/>
      <c r="E1119" s="99"/>
      <c r="F1119" s="390" t="s">
        <v>219</v>
      </c>
      <c r="G1119" s="54"/>
      <c r="H1119" s="98"/>
      <c r="I1119" s="54"/>
      <c r="J1119" s="184">
        <v>65</v>
      </c>
      <c r="K1119" s="127">
        <v>65</v>
      </c>
      <c r="L1119" s="184">
        <v>0</v>
      </c>
    </row>
    <row r="1120" spans="1:12" ht="12.75" customHeight="1">
      <c r="A1120" s="17">
        <v>494</v>
      </c>
      <c r="B1120" s="400">
        <v>5339</v>
      </c>
      <c r="C1120" s="400">
        <v>3421</v>
      </c>
      <c r="D1120" s="99"/>
      <c r="E1120" s="99"/>
      <c r="F1120" s="390" t="s">
        <v>221</v>
      </c>
      <c r="G1120" s="54"/>
      <c r="H1120" s="98"/>
      <c r="I1120" s="54"/>
      <c r="J1120" s="184">
        <v>20</v>
      </c>
      <c r="K1120" s="127">
        <v>20</v>
      </c>
      <c r="L1120" s="184">
        <v>0</v>
      </c>
    </row>
    <row r="1121" spans="1:12" ht="12.75" customHeight="1">
      <c r="A1121" s="17">
        <v>494</v>
      </c>
      <c r="B1121" s="400">
        <v>5901</v>
      </c>
      <c r="C1121" s="400">
        <v>3421</v>
      </c>
      <c r="D1121" s="99"/>
      <c r="E1121" s="99"/>
      <c r="F1121" s="390" t="s">
        <v>977</v>
      </c>
      <c r="G1121" s="54"/>
      <c r="H1121" s="98"/>
      <c r="I1121" s="54"/>
      <c r="J1121" s="184">
        <v>0</v>
      </c>
      <c r="K1121" s="127">
        <v>0</v>
      </c>
      <c r="L1121" s="184">
        <v>200</v>
      </c>
    </row>
    <row r="1122" spans="1:12" ht="12.75">
      <c r="A1122" s="58">
        <v>494</v>
      </c>
      <c r="B1122" s="400"/>
      <c r="C1122" s="400"/>
      <c r="D1122" s="99"/>
      <c r="E1122" s="99"/>
      <c r="F1122" s="66" t="s">
        <v>526</v>
      </c>
      <c r="G1122" s="54"/>
      <c r="H1122" s="98"/>
      <c r="I1122" s="54"/>
      <c r="J1122" s="185">
        <f>SUM(J1117:J1121)</f>
        <v>270</v>
      </c>
      <c r="K1122" s="106">
        <f>SUM(K1117:K1121)</f>
        <v>270</v>
      </c>
      <c r="L1122" s="105">
        <f>SUM(L1117:L1121)</f>
        <v>270</v>
      </c>
    </row>
    <row r="1123" spans="1:12" ht="1.5" customHeight="1">
      <c r="A1123" s="58"/>
      <c r="B1123" s="400"/>
      <c r="C1123" s="400"/>
      <c r="D1123" s="99"/>
      <c r="E1123" s="99"/>
      <c r="F1123" s="59"/>
      <c r="G1123" s="103"/>
      <c r="H1123" s="104"/>
      <c r="I1123" s="103"/>
      <c r="J1123" s="185"/>
      <c r="K1123" s="106"/>
      <c r="L1123" s="185"/>
    </row>
    <row r="1124" spans="1:12" ht="13.5" customHeight="1">
      <c r="A1124" s="16">
        <v>500</v>
      </c>
      <c r="B1124" s="400">
        <v>2111</v>
      </c>
      <c r="C1124" s="400">
        <v>4373</v>
      </c>
      <c r="D1124" s="99"/>
      <c r="E1124" s="99"/>
      <c r="F1124" s="40" t="s">
        <v>890</v>
      </c>
      <c r="G1124" s="184">
        <v>1008</v>
      </c>
      <c r="H1124" s="104">
        <v>780.971</v>
      </c>
      <c r="I1124" s="184">
        <v>558</v>
      </c>
      <c r="J1124" s="196"/>
      <c r="K1124" s="118"/>
      <c r="L1124" s="196"/>
    </row>
    <row r="1125" spans="1:12" ht="13.5" customHeight="1">
      <c r="A1125" s="16">
        <v>500</v>
      </c>
      <c r="B1125" s="400">
        <v>2111</v>
      </c>
      <c r="C1125" s="400">
        <v>4373</v>
      </c>
      <c r="D1125" s="99"/>
      <c r="E1125" s="99"/>
      <c r="F1125" s="40" t="s">
        <v>721</v>
      </c>
      <c r="G1125" s="184">
        <v>2</v>
      </c>
      <c r="H1125" s="104">
        <v>0.58</v>
      </c>
      <c r="I1125" s="184">
        <v>1</v>
      </c>
      <c r="J1125" s="196"/>
      <c r="K1125" s="118"/>
      <c r="L1125" s="196"/>
    </row>
    <row r="1126" spans="1:12" ht="13.5" customHeight="1">
      <c r="A1126" s="16">
        <v>500</v>
      </c>
      <c r="B1126" s="400">
        <v>2132</v>
      </c>
      <c r="C1126" s="400">
        <v>4373</v>
      </c>
      <c r="D1126" s="99"/>
      <c r="E1126" s="99"/>
      <c r="F1126" s="40" t="s">
        <v>612</v>
      </c>
      <c r="G1126" s="184">
        <v>168</v>
      </c>
      <c r="H1126" s="104">
        <v>117.315</v>
      </c>
      <c r="I1126" s="184">
        <v>147</v>
      </c>
      <c r="J1126" s="196"/>
      <c r="K1126" s="118"/>
      <c r="L1126" s="196"/>
    </row>
    <row r="1127" spans="1:12" ht="12.75">
      <c r="A1127" s="16">
        <v>500</v>
      </c>
      <c r="B1127" s="400">
        <v>5011</v>
      </c>
      <c r="C1127" s="400">
        <v>4373</v>
      </c>
      <c r="D1127" s="99"/>
      <c r="E1127" s="99"/>
      <c r="F1127" s="40" t="s">
        <v>437</v>
      </c>
      <c r="G1127" s="54"/>
      <c r="H1127" s="98"/>
      <c r="I1127" s="54"/>
      <c r="J1127" s="184">
        <v>375</v>
      </c>
      <c r="K1127" s="104">
        <v>324.318</v>
      </c>
      <c r="L1127" s="184">
        <v>323</v>
      </c>
    </row>
    <row r="1128" spans="1:12" ht="12.75">
      <c r="A1128" s="16">
        <v>500</v>
      </c>
      <c r="B1128" s="400">
        <v>5021</v>
      </c>
      <c r="C1128" s="400">
        <v>4373</v>
      </c>
      <c r="D1128" s="99"/>
      <c r="E1128" s="99"/>
      <c r="F1128" s="40" t="s">
        <v>438</v>
      </c>
      <c r="G1128" s="54"/>
      <c r="H1128" s="98"/>
      <c r="I1128" s="54"/>
      <c r="J1128" s="184">
        <v>70</v>
      </c>
      <c r="K1128" s="127">
        <v>98.01</v>
      </c>
      <c r="L1128" s="184">
        <v>68</v>
      </c>
    </row>
    <row r="1129" spans="1:12" ht="12.75">
      <c r="A1129" s="16">
        <v>500</v>
      </c>
      <c r="B1129" s="400">
        <v>5031</v>
      </c>
      <c r="C1129" s="400">
        <v>4373</v>
      </c>
      <c r="D1129" s="99"/>
      <c r="E1129" s="99"/>
      <c r="F1129" s="40" t="s">
        <v>888</v>
      </c>
      <c r="G1129" s="54"/>
      <c r="H1129" s="98"/>
      <c r="I1129" s="54"/>
      <c r="J1129" s="184">
        <v>110</v>
      </c>
      <c r="K1129" s="127">
        <v>105.461</v>
      </c>
      <c r="L1129" s="184">
        <v>96</v>
      </c>
    </row>
    <row r="1130" spans="1:12" ht="12.75">
      <c r="A1130" s="16">
        <v>500</v>
      </c>
      <c r="B1130" s="400">
        <v>5032</v>
      </c>
      <c r="C1130" s="400">
        <v>4373</v>
      </c>
      <c r="D1130" s="99"/>
      <c r="E1130" s="99"/>
      <c r="F1130" s="40" t="s">
        <v>444</v>
      </c>
      <c r="G1130" s="54"/>
      <c r="H1130" s="98"/>
      <c r="I1130" s="54"/>
      <c r="J1130" s="184">
        <v>34</v>
      </c>
      <c r="K1130" s="127">
        <v>37.964</v>
      </c>
      <c r="L1130" s="184">
        <v>35</v>
      </c>
    </row>
    <row r="1131" spans="1:12" ht="12.75">
      <c r="A1131" s="16">
        <v>500</v>
      </c>
      <c r="B1131" s="400">
        <v>5137</v>
      </c>
      <c r="C1131" s="400">
        <v>4373</v>
      </c>
      <c r="D1131" s="99"/>
      <c r="E1131" s="99"/>
      <c r="F1131" s="40" t="s">
        <v>539</v>
      </c>
      <c r="G1131" s="54"/>
      <c r="H1131" s="98"/>
      <c r="I1131" s="54"/>
      <c r="J1131" s="184">
        <v>31</v>
      </c>
      <c r="K1131" s="104">
        <v>6.507</v>
      </c>
      <c r="L1131" s="184">
        <v>15</v>
      </c>
    </row>
    <row r="1132" spans="1:12" ht="12.75">
      <c r="A1132" s="16">
        <v>500</v>
      </c>
      <c r="B1132" s="400">
        <v>5139</v>
      </c>
      <c r="C1132" s="400">
        <v>4373</v>
      </c>
      <c r="D1132" s="99"/>
      <c r="E1132" s="99"/>
      <c r="F1132" s="40" t="s">
        <v>348</v>
      </c>
      <c r="G1132" s="54"/>
      <c r="H1132" s="98"/>
      <c r="I1132" s="54"/>
      <c r="J1132" s="184">
        <v>24</v>
      </c>
      <c r="K1132" s="127">
        <v>17.111</v>
      </c>
      <c r="L1132" s="184">
        <v>18</v>
      </c>
    </row>
    <row r="1133" spans="1:12" ht="12.75">
      <c r="A1133" s="16">
        <v>500</v>
      </c>
      <c r="B1133" s="400">
        <v>5151</v>
      </c>
      <c r="C1133" s="400">
        <v>4373</v>
      </c>
      <c r="D1133" s="99"/>
      <c r="E1133" s="99"/>
      <c r="F1133" s="40" t="s">
        <v>461</v>
      </c>
      <c r="G1133" s="54"/>
      <c r="H1133" s="98"/>
      <c r="I1133" s="54"/>
      <c r="J1133" s="184">
        <v>35</v>
      </c>
      <c r="K1133" s="127">
        <v>28.152</v>
      </c>
      <c r="L1133" s="184">
        <v>26</v>
      </c>
    </row>
    <row r="1134" spans="1:12" ht="12.75">
      <c r="A1134" s="16">
        <v>500</v>
      </c>
      <c r="B1134" s="400">
        <v>5153</v>
      </c>
      <c r="C1134" s="400">
        <v>4373</v>
      </c>
      <c r="D1134" s="99"/>
      <c r="E1134" s="99"/>
      <c r="F1134" s="40" t="s">
        <v>462</v>
      </c>
      <c r="G1134" s="54"/>
      <c r="H1134" s="98"/>
      <c r="I1134" s="54"/>
      <c r="J1134" s="184">
        <v>290</v>
      </c>
      <c r="K1134" s="127">
        <v>146.45</v>
      </c>
      <c r="L1134" s="184">
        <v>218</v>
      </c>
    </row>
    <row r="1135" spans="1:12" ht="12.75">
      <c r="A1135" s="16">
        <v>500</v>
      </c>
      <c r="B1135" s="400">
        <v>5154</v>
      </c>
      <c r="C1135" s="400">
        <v>4373</v>
      </c>
      <c r="D1135" s="99"/>
      <c r="E1135" s="99"/>
      <c r="F1135" s="40" t="s">
        <v>463</v>
      </c>
      <c r="G1135" s="54"/>
      <c r="H1135" s="98"/>
      <c r="I1135" s="54"/>
      <c r="J1135" s="184">
        <v>35</v>
      </c>
      <c r="K1135" s="104">
        <v>21.886</v>
      </c>
      <c r="L1135" s="184">
        <v>26</v>
      </c>
    </row>
    <row r="1136" spans="1:12" ht="12.75">
      <c r="A1136" s="16">
        <v>500</v>
      </c>
      <c r="B1136" s="400">
        <v>5156</v>
      </c>
      <c r="C1136" s="400">
        <v>4373</v>
      </c>
      <c r="D1136" s="99"/>
      <c r="E1136" s="99"/>
      <c r="F1136" s="40" t="s">
        <v>4</v>
      </c>
      <c r="G1136" s="54"/>
      <c r="H1136" s="98"/>
      <c r="I1136" s="54"/>
      <c r="J1136" s="184">
        <v>1</v>
      </c>
      <c r="K1136" s="104">
        <v>1.099</v>
      </c>
      <c r="L1136" s="184">
        <v>1</v>
      </c>
    </row>
    <row r="1137" spans="1:12" ht="12.75">
      <c r="A1137" s="16">
        <v>500</v>
      </c>
      <c r="B1137" s="400">
        <v>5161</v>
      </c>
      <c r="C1137" s="400">
        <v>4373</v>
      </c>
      <c r="D1137" s="99"/>
      <c r="E1137" s="99"/>
      <c r="F1137" s="40" t="s">
        <v>75</v>
      </c>
      <c r="G1137" s="54"/>
      <c r="H1137" s="98"/>
      <c r="I1137" s="54"/>
      <c r="J1137" s="184">
        <v>0</v>
      </c>
      <c r="K1137" s="104">
        <v>0.029</v>
      </c>
      <c r="L1137" s="184">
        <v>0</v>
      </c>
    </row>
    <row r="1138" spans="1:12" ht="12.75">
      <c r="A1138" s="16">
        <v>500</v>
      </c>
      <c r="B1138" s="400">
        <v>5162</v>
      </c>
      <c r="C1138" s="400">
        <v>4373</v>
      </c>
      <c r="D1138" s="99"/>
      <c r="E1138" s="99"/>
      <c r="F1138" s="40" t="s">
        <v>571</v>
      </c>
      <c r="G1138" s="54"/>
      <c r="H1138" s="98"/>
      <c r="I1138" s="54"/>
      <c r="J1138" s="184">
        <v>20</v>
      </c>
      <c r="K1138" s="104">
        <v>13.379</v>
      </c>
      <c r="L1138" s="184">
        <v>15</v>
      </c>
    </row>
    <row r="1139" spans="1:12" ht="12.75">
      <c r="A1139" s="16">
        <v>500</v>
      </c>
      <c r="B1139" s="400">
        <v>5167</v>
      </c>
      <c r="C1139" s="400">
        <v>4373</v>
      </c>
      <c r="D1139" s="99"/>
      <c r="E1139" s="99"/>
      <c r="F1139" s="40" t="s">
        <v>950</v>
      </c>
      <c r="G1139" s="54"/>
      <c r="H1139" s="98"/>
      <c r="I1139" s="54"/>
      <c r="J1139" s="184">
        <v>5</v>
      </c>
      <c r="K1139" s="127">
        <v>0</v>
      </c>
      <c r="L1139" s="184">
        <v>4</v>
      </c>
    </row>
    <row r="1140" spans="1:12" ht="12.75">
      <c r="A1140" s="16">
        <v>500</v>
      </c>
      <c r="B1140" s="400">
        <v>5169</v>
      </c>
      <c r="C1140" s="400">
        <v>4373</v>
      </c>
      <c r="D1140" s="99"/>
      <c r="E1140" s="99"/>
      <c r="F1140" s="40" t="s">
        <v>454</v>
      </c>
      <c r="G1140" s="54"/>
      <c r="H1140" s="98"/>
      <c r="I1140" s="54"/>
      <c r="J1140" s="184">
        <v>20</v>
      </c>
      <c r="K1140" s="127">
        <v>8.371</v>
      </c>
      <c r="L1140" s="184">
        <v>15</v>
      </c>
    </row>
    <row r="1141" spans="1:12" ht="12.75">
      <c r="A1141" s="16">
        <v>500</v>
      </c>
      <c r="B1141" s="400">
        <v>5171</v>
      </c>
      <c r="C1141" s="400">
        <v>4373</v>
      </c>
      <c r="D1141" s="99"/>
      <c r="E1141" s="99"/>
      <c r="F1141" s="40" t="s">
        <v>460</v>
      </c>
      <c r="G1141" s="54"/>
      <c r="H1141" s="98"/>
      <c r="I1141" s="54"/>
      <c r="J1141" s="184">
        <v>128</v>
      </c>
      <c r="K1141" s="104">
        <v>30.277</v>
      </c>
      <c r="L1141" s="184">
        <v>23</v>
      </c>
    </row>
    <row r="1142" spans="1:12" ht="12.75">
      <c r="A1142" s="58">
        <v>500</v>
      </c>
      <c r="B1142" s="400"/>
      <c r="C1142" s="400"/>
      <c r="D1142" s="99"/>
      <c r="E1142" s="99"/>
      <c r="F1142" s="38" t="s">
        <v>196</v>
      </c>
      <c r="G1142" s="105">
        <f>SUM(G1124:G1141)</f>
        <v>1178</v>
      </c>
      <c r="H1142" s="106">
        <f>SUM(H1124:H1141)</f>
        <v>898.866</v>
      </c>
      <c r="I1142" s="105">
        <f>SUM(I1124:I1141)</f>
        <v>706</v>
      </c>
      <c r="J1142" s="186">
        <f>SUM(J1127:J1141)</f>
        <v>1178</v>
      </c>
      <c r="K1142" s="121">
        <f>SUM(K1127:K1141)</f>
        <v>839.014</v>
      </c>
      <c r="L1142" s="226">
        <f>SUM(L1127:L1141)</f>
        <v>883</v>
      </c>
    </row>
    <row r="1143" spans="1:12" ht="2.25" customHeight="1">
      <c r="A1143" s="58"/>
      <c r="B1143" s="400"/>
      <c r="C1143" s="400"/>
      <c r="D1143" s="99"/>
      <c r="E1143" s="99"/>
      <c r="F1143" s="38"/>
      <c r="G1143" s="105"/>
      <c r="H1143" s="106"/>
      <c r="I1143" s="185"/>
      <c r="J1143" s="185"/>
      <c r="K1143" s="106"/>
      <c r="L1143" s="185"/>
    </row>
    <row r="1144" spans="1:12" ht="12.75">
      <c r="A1144" s="57">
        <v>506</v>
      </c>
      <c r="B1144" s="470">
        <v>2111</v>
      </c>
      <c r="C1144" s="470">
        <v>4374</v>
      </c>
      <c r="D1144" s="273"/>
      <c r="E1144" s="273"/>
      <c r="F1144" s="45" t="s">
        <v>592</v>
      </c>
      <c r="G1144" s="184">
        <v>1088</v>
      </c>
      <c r="H1144" s="104">
        <v>757.067</v>
      </c>
      <c r="I1144" s="184">
        <v>618</v>
      </c>
      <c r="J1144" s="192"/>
      <c r="K1144" s="96"/>
      <c r="L1144" s="192"/>
    </row>
    <row r="1145" spans="1:12" ht="12.75">
      <c r="A1145" s="57">
        <v>506</v>
      </c>
      <c r="B1145" s="470">
        <v>2111</v>
      </c>
      <c r="C1145" s="470">
        <v>4374</v>
      </c>
      <c r="D1145" s="273"/>
      <c r="E1145" s="273"/>
      <c r="F1145" s="45" t="s">
        <v>721</v>
      </c>
      <c r="G1145" s="184">
        <v>5</v>
      </c>
      <c r="H1145" s="104">
        <v>4.8</v>
      </c>
      <c r="I1145" s="184">
        <v>4</v>
      </c>
      <c r="J1145" s="192"/>
      <c r="K1145" s="96"/>
      <c r="L1145" s="192"/>
    </row>
    <row r="1146" spans="1:12" ht="12.75">
      <c r="A1146" s="57">
        <v>506</v>
      </c>
      <c r="B1146" s="470">
        <v>2132</v>
      </c>
      <c r="C1146" s="470">
        <v>4374</v>
      </c>
      <c r="D1146" s="273"/>
      <c r="E1146" s="273"/>
      <c r="F1146" s="45" t="s">
        <v>612</v>
      </c>
      <c r="G1146" s="184">
        <v>95</v>
      </c>
      <c r="H1146" s="104">
        <v>75.036</v>
      </c>
      <c r="I1146" s="184">
        <v>87</v>
      </c>
      <c r="J1146" s="192"/>
      <c r="K1146" s="96"/>
      <c r="L1146" s="192"/>
    </row>
    <row r="1147" spans="1:12" ht="12.75">
      <c r="A1147" s="57">
        <v>506</v>
      </c>
      <c r="B1147" s="470">
        <v>5011</v>
      </c>
      <c r="C1147" s="470">
        <v>4374</v>
      </c>
      <c r="D1147" s="273"/>
      <c r="E1147" s="273"/>
      <c r="F1147" s="45" t="s">
        <v>437</v>
      </c>
      <c r="G1147" s="192"/>
      <c r="H1147" s="98"/>
      <c r="I1147" s="333"/>
      <c r="J1147" s="184">
        <v>375</v>
      </c>
      <c r="K1147" s="104">
        <v>324.318</v>
      </c>
      <c r="L1147" s="184">
        <v>323</v>
      </c>
    </row>
    <row r="1148" spans="1:12" ht="12.75">
      <c r="A1148" s="57">
        <v>506</v>
      </c>
      <c r="B1148" s="470">
        <v>5021</v>
      </c>
      <c r="C1148" s="470">
        <v>4374</v>
      </c>
      <c r="D1148" s="273"/>
      <c r="E1148" s="273"/>
      <c r="F1148" s="40" t="s">
        <v>438</v>
      </c>
      <c r="G1148" s="192"/>
      <c r="H1148" s="98"/>
      <c r="I1148" s="333"/>
      <c r="J1148" s="184">
        <v>48</v>
      </c>
      <c r="K1148" s="104">
        <v>59.17</v>
      </c>
      <c r="L1148" s="184">
        <v>20</v>
      </c>
    </row>
    <row r="1149" spans="1:12" ht="12.75">
      <c r="A1149" s="57">
        <v>506</v>
      </c>
      <c r="B1149" s="470">
        <v>5031</v>
      </c>
      <c r="C1149" s="470">
        <v>4374</v>
      </c>
      <c r="D1149" s="273"/>
      <c r="E1149" s="273"/>
      <c r="F1149" s="40" t="s">
        <v>888</v>
      </c>
      <c r="G1149" s="192"/>
      <c r="H1149" s="98"/>
      <c r="I1149" s="333"/>
      <c r="J1149" s="184">
        <v>110</v>
      </c>
      <c r="K1149" s="104">
        <v>95.876</v>
      </c>
      <c r="L1149" s="184">
        <v>85</v>
      </c>
    </row>
    <row r="1150" spans="1:12" ht="12.75">
      <c r="A1150" s="57">
        <v>506</v>
      </c>
      <c r="B1150" s="470">
        <v>5032</v>
      </c>
      <c r="C1150" s="470">
        <v>4374</v>
      </c>
      <c r="D1150" s="273"/>
      <c r="E1150" s="273"/>
      <c r="F1150" s="40" t="s">
        <v>444</v>
      </c>
      <c r="G1150" s="192"/>
      <c r="H1150" s="98"/>
      <c r="I1150" s="333"/>
      <c r="J1150" s="184">
        <v>34</v>
      </c>
      <c r="K1150" s="104">
        <v>34.515</v>
      </c>
      <c r="L1150" s="184">
        <v>31</v>
      </c>
    </row>
    <row r="1151" spans="1:12" ht="12.75">
      <c r="A1151" s="57">
        <v>506</v>
      </c>
      <c r="B1151" s="470">
        <v>5133</v>
      </c>
      <c r="C1151" s="470">
        <v>4374</v>
      </c>
      <c r="D1151" s="273"/>
      <c r="E1151" s="273"/>
      <c r="F1151" s="45" t="s">
        <v>234</v>
      </c>
      <c r="G1151" s="192"/>
      <c r="H1151" s="98"/>
      <c r="I1151" s="333"/>
      <c r="J1151" s="184">
        <v>0</v>
      </c>
      <c r="K1151" s="104">
        <v>0.187</v>
      </c>
      <c r="L1151" s="184">
        <v>1</v>
      </c>
    </row>
    <row r="1152" spans="1:12" ht="12.75">
      <c r="A1152" s="57">
        <v>506</v>
      </c>
      <c r="B1152" s="470">
        <v>5137</v>
      </c>
      <c r="C1152" s="470">
        <v>4374</v>
      </c>
      <c r="D1152" s="273"/>
      <c r="E1152" s="273"/>
      <c r="F1152" s="45" t="s">
        <v>539</v>
      </c>
      <c r="G1152" s="192"/>
      <c r="H1152" s="98"/>
      <c r="I1152" s="333"/>
      <c r="J1152" s="184">
        <v>72</v>
      </c>
      <c r="K1152" s="104">
        <v>81.343</v>
      </c>
      <c r="L1152" s="184">
        <v>45</v>
      </c>
    </row>
    <row r="1153" spans="1:12" ht="12.75">
      <c r="A1153" s="57">
        <v>506</v>
      </c>
      <c r="B1153" s="470">
        <v>5139</v>
      </c>
      <c r="C1153" s="470">
        <v>4374</v>
      </c>
      <c r="D1153" s="273"/>
      <c r="E1153" s="273"/>
      <c r="F1153" s="45" t="s">
        <v>348</v>
      </c>
      <c r="G1153" s="192"/>
      <c r="H1153" s="98"/>
      <c r="I1153" s="333"/>
      <c r="J1153" s="184">
        <v>24</v>
      </c>
      <c r="K1153" s="104">
        <v>23.53</v>
      </c>
      <c r="L1153" s="184">
        <v>23</v>
      </c>
    </row>
    <row r="1154" spans="1:12" ht="12.75">
      <c r="A1154" s="57">
        <v>506</v>
      </c>
      <c r="B1154" s="470">
        <v>5151</v>
      </c>
      <c r="C1154" s="470">
        <v>4374</v>
      </c>
      <c r="D1154" s="273"/>
      <c r="E1154" s="273"/>
      <c r="F1154" s="45" t="s">
        <v>461</v>
      </c>
      <c r="G1154" s="192"/>
      <c r="H1154" s="98"/>
      <c r="I1154" s="333"/>
      <c r="J1154" s="184">
        <v>30</v>
      </c>
      <c r="K1154" s="104">
        <v>13.532</v>
      </c>
      <c r="L1154" s="184">
        <v>21</v>
      </c>
    </row>
    <row r="1155" spans="1:12" ht="12.75">
      <c r="A1155" s="57">
        <v>506</v>
      </c>
      <c r="B1155" s="470">
        <v>5154</v>
      </c>
      <c r="C1155" s="470">
        <v>4374</v>
      </c>
      <c r="D1155" s="273"/>
      <c r="E1155" s="273"/>
      <c r="F1155" s="45" t="s">
        <v>667</v>
      </c>
      <c r="G1155" s="192"/>
      <c r="H1155" s="98"/>
      <c r="I1155" s="333"/>
      <c r="J1155" s="184">
        <v>180</v>
      </c>
      <c r="K1155" s="104">
        <v>155.272</v>
      </c>
      <c r="L1155" s="184">
        <v>150</v>
      </c>
    </row>
    <row r="1156" spans="1:12" ht="12.75">
      <c r="A1156" s="57">
        <v>506</v>
      </c>
      <c r="B1156" s="470">
        <v>5161</v>
      </c>
      <c r="C1156" s="470">
        <v>4374</v>
      </c>
      <c r="D1156" s="273"/>
      <c r="E1156" s="273"/>
      <c r="F1156" s="45" t="s">
        <v>75</v>
      </c>
      <c r="G1156" s="192"/>
      <c r="H1156" s="98"/>
      <c r="I1156" s="333"/>
      <c r="J1156" s="184">
        <v>0</v>
      </c>
      <c r="K1156" s="104">
        <v>0.261</v>
      </c>
      <c r="L1156" s="184">
        <v>1</v>
      </c>
    </row>
    <row r="1157" spans="1:12" ht="12.75">
      <c r="A1157" s="57">
        <v>506</v>
      </c>
      <c r="B1157" s="470">
        <v>5162</v>
      </c>
      <c r="C1157" s="470">
        <v>4374</v>
      </c>
      <c r="D1157" s="273"/>
      <c r="E1157" s="273"/>
      <c r="F1157" s="45" t="s">
        <v>361</v>
      </c>
      <c r="G1157" s="192"/>
      <c r="H1157" s="98"/>
      <c r="I1157" s="333"/>
      <c r="J1157" s="184">
        <v>20</v>
      </c>
      <c r="K1157" s="104">
        <v>15.016</v>
      </c>
      <c r="L1157" s="184">
        <v>15</v>
      </c>
    </row>
    <row r="1158" spans="1:12" ht="12.75">
      <c r="A1158" s="57">
        <v>506</v>
      </c>
      <c r="B1158" s="470">
        <v>5167</v>
      </c>
      <c r="C1158" s="470">
        <v>4374</v>
      </c>
      <c r="D1158" s="273"/>
      <c r="E1158" s="273"/>
      <c r="F1158" s="45" t="s">
        <v>950</v>
      </c>
      <c r="G1158" s="192"/>
      <c r="H1158" s="98"/>
      <c r="I1158" s="333"/>
      <c r="J1158" s="184">
        <v>5</v>
      </c>
      <c r="K1158" s="104">
        <v>0</v>
      </c>
      <c r="L1158" s="184">
        <v>4</v>
      </c>
    </row>
    <row r="1159" spans="1:12" ht="12.75">
      <c r="A1159" s="57">
        <v>506</v>
      </c>
      <c r="B1159" s="470">
        <v>5169</v>
      </c>
      <c r="C1159" s="470">
        <v>4374</v>
      </c>
      <c r="D1159" s="273"/>
      <c r="E1159" s="273"/>
      <c r="F1159" s="45" t="s">
        <v>454</v>
      </c>
      <c r="G1159" s="192"/>
      <c r="H1159" s="98"/>
      <c r="I1159" s="333"/>
      <c r="J1159" s="184">
        <v>20</v>
      </c>
      <c r="K1159" s="104">
        <v>2.499</v>
      </c>
      <c r="L1159" s="184">
        <v>15</v>
      </c>
    </row>
    <row r="1160" spans="1:12" ht="12.75">
      <c r="A1160" s="57">
        <v>506</v>
      </c>
      <c r="B1160" s="470">
        <v>5171</v>
      </c>
      <c r="C1160" s="470">
        <v>4374</v>
      </c>
      <c r="D1160" s="273"/>
      <c r="E1160" s="273"/>
      <c r="F1160" s="45" t="s">
        <v>460</v>
      </c>
      <c r="G1160" s="192"/>
      <c r="H1160" s="98"/>
      <c r="I1160" s="333"/>
      <c r="J1160" s="184">
        <v>270</v>
      </c>
      <c r="K1160" s="104">
        <v>55.043</v>
      </c>
      <c r="L1160" s="184">
        <v>157</v>
      </c>
    </row>
    <row r="1161" spans="1:12" ht="12.75" customHeight="1">
      <c r="A1161" s="56">
        <v>506</v>
      </c>
      <c r="B1161" s="470"/>
      <c r="C1161" s="470"/>
      <c r="D1161" s="273"/>
      <c r="E1161" s="273"/>
      <c r="F1161" s="137" t="s">
        <v>891</v>
      </c>
      <c r="G1161" s="185">
        <f>SUM(G1144:G1159)</f>
        <v>1188</v>
      </c>
      <c r="H1161" s="106">
        <f>SUM(H1144:H1160)</f>
        <v>836.903</v>
      </c>
      <c r="I1161" s="105">
        <f>SUM(I1144:I1160)</f>
        <v>709</v>
      </c>
      <c r="J1161" s="185">
        <f>SUM(J1147:J1160)</f>
        <v>1188</v>
      </c>
      <c r="K1161" s="106">
        <f>SUM(K1147:K1160)</f>
        <v>860.5619999999999</v>
      </c>
      <c r="L1161" s="105">
        <f>SUM(L1147:L1160)</f>
        <v>891</v>
      </c>
    </row>
    <row r="1162" spans="1:12" ht="2.25" customHeight="1">
      <c r="A1162" s="56"/>
      <c r="B1162" s="470"/>
      <c r="C1162" s="470"/>
      <c r="D1162" s="273"/>
      <c r="E1162" s="273"/>
      <c r="F1162" s="160"/>
      <c r="G1162" s="185"/>
      <c r="H1162" s="106"/>
      <c r="I1162" s="185"/>
      <c r="J1162" s="185"/>
      <c r="K1162" s="106"/>
      <c r="L1162" s="185"/>
    </row>
    <row r="1163" spans="1:13" ht="12.75" customHeight="1">
      <c r="A1163" s="57">
        <v>507</v>
      </c>
      <c r="B1163" s="470">
        <v>4116</v>
      </c>
      <c r="C1163" s="470"/>
      <c r="D1163" s="273"/>
      <c r="E1163" s="273">
        <v>13010</v>
      </c>
      <c r="F1163" s="331" t="s">
        <v>769</v>
      </c>
      <c r="G1163" s="184">
        <v>356</v>
      </c>
      <c r="H1163" s="104">
        <v>1348</v>
      </c>
      <c r="I1163" s="184">
        <v>96</v>
      </c>
      <c r="J1163" s="192"/>
      <c r="K1163" s="98"/>
      <c r="L1163" s="192"/>
      <c r="M1163" s="117"/>
    </row>
    <row r="1164" spans="1:13" ht="12.75" customHeight="1">
      <c r="A1164" s="448">
        <v>507</v>
      </c>
      <c r="B1164" s="470">
        <v>5011</v>
      </c>
      <c r="C1164" s="470">
        <v>4399</v>
      </c>
      <c r="D1164" s="273"/>
      <c r="E1164" s="273">
        <v>13010</v>
      </c>
      <c r="F1164" s="331" t="s">
        <v>696</v>
      </c>
      <c r="G1164" s="192"/>
      <c r="H1164" s="98"/>
      <c r="I1164" s="192"/>
      <c r="J1164" s="184">
        <v>35.7</v>
      </c>
      <c r="K1164" s="104">
        <v>35.689</v>
      </c>
      <c r="L1164" s="184">
        <v>0</v>
      </c>
      <c r="M1164" s="117"/>
    </row>
    <row r="1165" spans="1:13" ht="12.75" customHeight="1">
      <c r="A1165" s="448">
        <v>507</v>
      </c>
      <c r="B1165" s="470">
        <v>5031</v>
      </c>
      <c r="C1165" s="470">
        <v>4399</v>
      </c>
      <c r="D1165" s="273"/>
      <c r="E1165" s="273">
        <v>13010</v>
      </c>
      <c r="F1165" s="331" t="s">
        <v>1041</v>
      </c>
      <c r="G1165" s="192"/>
      <c r="H1165" s="98"/>
      <c r="I1165" s="192"/>
      <c r="J1165" s="184">
        <v>9</v>
      </c>
      <c r="K1165" s="104">
        <v>9.012</v>
      </c>
      <c r="L1165" s="184">
        <v>0</v>
      </c>
      <c r="M1165" s="117"/>
    </row>
    <row r="1166" spans="1:13" ht="12.75" customHeight="1">
      <c r="A1166" s="448">
        <v>507</v>
      </c>
      <c r="B1166" s="470">
        <v>5032</v>
      </c>
      <c r="C1166" s="470">
        <v>4399</v>
      </c>
      <c r="D1166" s="273"/>
      <c r="E1166" s="273">
        <v>13010</v>
      </c>
      <c r="F1166" s="331" t="s">
        <v>1042</v>
      </c>
      <c r="G1166" s="192"/>
      <c r="H1166" s="98"/>
      <c r="I1166" s="192"/>
      <c r="J1166" s="184">
        <v>3.3</v>
      </c>
      <c r="K1166" s="104">
        <v>3.212</v>
      </c>
      <c r="L1166" s="184">
        <v>0</v>
      </c>
      <c r="M1166" s="117"/>
    </row>
    <row r="1167" spans="1:12" ht="12.75" customHeight="1">
      <c r="A1167" s="448">
        <v>507</v>
      </c>
      <c r="B1167" s="470">
        <v>5169</v>
      </c>
      <c r="C1167" s="470">
        <v>4399</v>
      </c>
      <c r="D1167" s="273"/>
      <c r="E1167" s="273">
        <v>13010</v>
      </c>
      <c r="F1167" s="164" t="s">
        <v>766</v>
      </c>
      <c r="G1167" s="192"/>
      <c r="H1167" s="98"/>
      <c r="I1167" s="192"/>
      <c r="J1167" s="184">
        <v>551</v>
      </c>
      <c r="K1167" s="104">
        <v>27.9</v>
      </c>
      <c r="L1167" s="184">
        <v>96</v>
      </c>
    </row>
    <row r="1168" spans="1:12" ht="12.75" customHeight="1">
      <c r="A1168" s="56">
        <v>507</v>
      </c>
      <c r="B1168" s="470"/>
      <c r="C1168" s="470"/>
      <c r="D1168" s="273"/>
      <c r="E1168" s="273"/>
      <c r="F1168" s="38" t="s">
        <v>697</v>
      </c>
      <c r="G1168" s="185">
        <f>SUM(G1163:G1167)</f>
        <v>356</v>
      </c>
      <c r="H1168" s="106">
        <f>SUM(H1163:H1167)</f>
        <v>1348</v>
      </c>
      <c r="I1168" s="105">
        <f>SUM(I1163:I1167)</f>
        <v>96</v>
      </c>
      <c r="J1168" s="185">
        <f>SUM(J1164:J1167)</f>
        <v>599</v>
      </c>
      <c r="K1168" s="106">
        <f>SUM(K1164:K1167)</f>
        <v>75.813</v>
      </c>
      <c r="L1168" s="105">
        <f>SUM(L1164:L1167)</f>
        <v>96</v>
      </c>
    </row>
    <row r="1169" spans="1:12" ht="1.5" customHeight="1">
      <c r="A1169" s="56"/>
      <c r="B1169" s="470"/>
      <c r="C1169" s="470"/>
      <c r="D1169" s="273"/>
      <c r="E1169" s="273"/>
      <c r="F1169" s="38"/>
      <c r="G1169" s="185"/>
      <c r="H1169" s="106"/>
      <c r="I1169" s="185"/>
      <c r="J1169" s="185"/>
      <c r="K1169" s="106"/>
      <c r="L1169" s="185"/>
    </row>
    <row r="1170" spans="1:13" ht="12.75" customHeight="1">
      <c r="A1170" s="57">
        <v>512</v>
      </c>
      <c r="B1170" s="470">
        <v>4116</v>
      </c>
      <c r="C1170" s="470"/>
      <c r="D1170" s="273" t="s">
        <v>231</v>
      </c>
      <c r="E1170" s="273">
        <v>13233</v>
      </c>
      <c r="F1170" s="494" t="s">
        <v>262</v>
      </c>
      <c r="G1170" s="184">
        <v>280</v>
      </c>
      <c r="H1170" s="104">
        <v>183.949</v>
      </c>
      <c r="I1170" s="184">
        <v>0</v>
      </c>
      <c r="J1170" s="196"/>
      <c r="K1170" s="118"/>
      <c r="L1170" s="196"/>
      <c r="M1170" s="117"/>
    </row>
    <row r="1171" spans="1:13" ht="13.5" customHeight="1">
      <c r="A1171" s="57">
        <v>512</v>
      </c>
      <c r="B1171" s="470">
        <v>4116</v>
      </c>
      <c r="C1171" s="470"/>
      <c r="D1171" s="273" t="s">
        <v>232</v>
      </c>
      <c r="E1171" s="273">
        <v>13233</v>
      </c>
      <c r="F1171" s="494" t="s">
        <v>261</v>
      </c>
      <c r="G1171" s="184">
        <v>1584</v>
      </c>
      <c r="H1171" s="104">
        <v>1042.378</v>
      </c>
      <c r="I1171" s="184">
        <v>0</v>
      </c>
      <c r="J1171" s="196"/>
      <c r="K1171" s="118"/>
      <c r="L1171" s="196"/>
      <c r="M1171" s="117"/>
    </row>
    <row r="1172" spans="1:12" ht="12.75" customHeight="1">
      <c r="A1172" s="57">
        <v>512</v>
      </c>
      <c r="B1172" s="470">
        <v>5011</v>
      </c>
      <c r="C1172" s="470">
        <v>6171</v>
      </c>
      <c r="D1172" s="273" t="s">
        <v>231</v>
      </c>
      <c r="E1172" s="273">
        <v>13233</v>
      </c>
      <c r="F1172" s="164" t="s">
        <v>242</v>
      </c>
      <c r="G1172" s="196"/>
      <c r="H1172" s="118"/>
      <c r="I1172" s="196"/>
      <c r="J1172" s="184">
        <v>153</v>
      </c>
      <c r="K1172" s="104">
        <v>54.954</v>
      </c>
      <c r="L1172" s="184">
        <v>0</v>
      </c>
    </row>
    <row r="1173" spans="1:12" ht="12.75" customHeight="1">
      <c r="A1173" s="57">
        <v>512</v>
      </c>
      <c r="B1173" s="470">
        <v>5011</v>
      </c>
      <c r="C1173" s="470">
        <v>6171</v>
      </c>
      <c r="D1173" s="273" t="s">
        <v>232</v>
      </c>
      <c r="E1173" s="273">
        <v>13233</v>
      </c>
      <c r="F1173" s="164" t="s">
        <v>244</v>
      </c>
      <c r="G1173" s="196"/>
      <c r="H1173" s="118"/>
      <c r="I1173" s="196"/>
      <c r="J1173" s="184">
        <v>867</v>
      </c>
      <c r="K1173" s="104">
        <v>311.408</v>
      </c>
      <c r="L1173" s="184">
        <v>0</v>
      </c>
    </row>
    <row r="1174" spans="1:12" ht="12.75" customHeight="1">
      <c r="A1174" s="57">
        <v>512</v>
      </c>
      <c r="B1174" s="470">
        <v>5021</v>
      </c>
      <c r="C1174" s="470">
        <v>6171</v>
      </c>
      <c r="D1174" s="273" t="s">
        <v>231</v>
      </c>
      <c r="E1174" s="273">
        <v>13233</v>
      </c>
      <c r="F1174" s="164" t="s">
        <v>243</v>
      </c>
      <c r="G1174" s="196"/>
      <c r="H1174" s="118"/>
      <c r="I1174" s="196"/>
      <c r="J1174" s="184">
        <v>14</v>
      </c>
      <c r="K1174" s="104">
        <v>5.184</v>
      </c>
      <c r="L1174" s="184">
        <v>0</v>
      </c>
    </row>
    <row r="1175" spans="1:12" ht="12.75" customHeight="1">
      <c r="A1175" s="57">
        <v>512</v>
      </c>
      <c r="B1175" s="470">
        <v>5021</v>
      </c>
      <c r="C1175" s="470">
        <v>6171</v>
      </c>
      <c r="D1175" s="273" t="s">
        <v>232</v>
      </c>
      <c r="E1175" s="273">
        <v>13233</v>
      </c>
      <c r="F1175" s="67" t="s">
        <v>245</v>
      </c>
      <c r="G1175" s="196"/>
      <c r="H1175" s="118"/>
      <c r="I1175" s="196"/>
      <c r="J1175" s="184">
        <v>82</v>
      </c>
      <c r="K1175" s="104">
        <v>29.376</v>
      </c>
      <c r="L1175" s="184">
        <v>0</v>
      </c>
    </row>
    <row r="1176" spans="1:12" ht="12.75" customHeight="1">
      <c r="A1176" s="57">
        <v>512</v>
      </c>
      <c r="B1176" s="470">
        <v>5031</v>
      </c>
      <c r="C1176" s="470">
        <v>6171</v>
      </c>
      <c r="D1176" s="273" t="s">
        <v>231</v>
      </c>
      <c r="E1176" s="273">
        <v>13233</v>
      </c>
      <c r="F1176" s="40" t="s">
        <v>235</v>
      </c>
      <c r="G1176" s="196"/>
      <c r="H1176" s="118"/>
      <c r="I1176" s="196"/>
      <c r="J1176" s="184">
        <v>38</v>
      </c>
      <c r="K1176" s="104">
        <v>13.739</v>
      </c>
      <c r="L1176" s="184">
        <v>0</v>
      </c>
    </row>
    <row r="1177" spans="1:12" ht="12.75" customHeight="1">
      <c r="A1177" s="57">
        <v>512</v>
      </c>
      <c r="B1177" s="470">
        <v>5031</v>
      </c>
      <c r="C1177" s="470">
        <v>6171</v>
      </c>
      <c r="D1177" s="273" t="s">
        <v>232</v>
      </c>
      <c r="E1177" s="273">
        <v>13233</v>
      </c>
      <c r="F1177" s="40" t="s">
        <v>246</v>
      </c>
      <c r="G1177" s="196"/>
      <c r="H1177" s="118"/>
      <c r="I1177" s="196"/>
      <c r="J1177" s="184">
        <v>217</v>
      </c>
      <c r="K1177" s="104">
        <v>77.858</v>
      </c>
      <c r="L1177" s="184">
        <v>0</v>
      </c>
    </row>
    <row r="1178" spans="1:12" ht="12.75" customHeight="1">
      <c r="A1178" s="57">
        <v>512</v>
      </c>
      <c r="B1178" s="470">
        <v>5032</v>
      </c>
      <c r="C1178" s="470">
        <v>6171</v>
      </c>
      <c r="D1178" s="273" t="s">
        <v>231</v>
      </c>
      <c r="E1178" s="273">
        <v>13233</v>
      </c>
      <c r="F1178" s="40" t="s">
        <v>236</v>
      </c>
      <c r="G1178" s="196"/>
      <c r="H1178" s="118"/>
      <c r="I1178" s="196"/>
      <c r="J1178" s="184">
        <v>14</v>
      </c>
      <c r="K1178" s="104">
        <v>4.946</v>
      </c>
      <c r="L1178" s="184">
        <v>0</v>
      </c>
    </row>
    <row r="1179" spans="1:12" ht="12.75" customHeight="1">
      <c r="A1179" s="57">
        <v>512</v>
      </c>
      <c r="B1179" s="470">
        <v>5032</v>
      </c>
      <c r="C1179" s="470">
        <v>6171</v>
      </c>
      <c r="D1179" s="273" t="s">
        <v>232</v>
      </c>
      <c r="E1179" s="273">
        <v>13233</v>
      </c>
      <c r="F1179" s="40" t="s">
        <v>247</v>
      </c>
      <c r="G1179" s="196"/>
      <c r="H1179" s="118"/>
      <c r="I1179" s="196"/>
      <c r="J1179" s="184">
        <v>78</v>
      </c>
      <c r="K1179" s="104">
        <v>28.027</v>
      </c>
      <c r="L1179" s="184">
        <v>0</v>
      </c>
    </row>
    <row r="1180" spans="1:12" ht="12.75" customHeight="1">
      <c r="A1180" s="57">
        <v>512</v>
      </c>
      <c r="B1180" s="470">
        <v>5137</v>
      </c>
      <c r="C1180" s="470">
        <v>6171</v>
      </c>
      <c r="D1180" s="273"/>
      <c r="E1180" s="273"/>
      <c r="F1180" s="40" t="s">
        <v>237</v>
      </c>
      <c r="G1180" s="196"/>
      <c r="H1180" s="118"/>
      <c r="I1180" s="196"/>
      <c r="J1180" s="184">
        <v>0</v>
      </c>
      <c r="K1180" s="104">
        <v>11.094</v>
      </c>
      <c r="L1180" s="184">
        <v>0</v>
      </c>
    </row>
    <row r="1181" spans="1:12" ht="12.75" customHeight="1">
      <c r="A1181" s="57">
        <v>512</v>
      </c>
      <c r="B1181" s="470">
        <v>5137</v>
      </c>
      <c r="C1181" s="470">
        <v>6171</v>
      </c>
      <c r="D1181" s="273" t="s">
        <v>231</v>
      </c>
      <c r="E1181" s="273">
        <v>13233</v>
      </c>
      <c r="F1181" s="40" t="s">
        <v>238</v>
      </c>
      <c r="G1181" s="196"/>
      <c r="H1181" s="118"/>
      <c r="I1181" s="196"/>
      <c r="J1181" s="184">
        <v>19</v>
      </c>
      <c r="K1181" s="104">
        <v>16.982</v>
      </c>
      <c r="L1181" s="184">
        <v>0</v>
      </c>
    </row>
    <row r="1182" spans="1:12" ht="12.75" customHeight="1">
      <c r="A1182" s="57">
        <v>512</v>
      </c>
      <c r="B1182" s="470">
        <v>5137</v>
      </c>
      <c r="C1182" s="470">
        <v>6171</v>
      </c>
      <c r="D1182" s="273" t="s">
        <v>232</v>
      </c>
      <c r="E1182" s="273">
        <v>13233</v>
      </c>
      <c r="F1182" s="40" t="s">
        <v>253</v>
      </c>
      <c r="G1182" s="196"/>
      <c r="H1182" s="118"/>
      <c r="I1182" s="196"/>
      <c r="J1182" s="184">
        <v>110</v>
      </c>
      <c r="K1182" s="104">
        <v>96.236</v>
      </c>
      <c r="L1182" s="184">
        <v>0</v>
      </c>
    </row>
    <row r="1183" spans="1:12" ht="12.75" customHeight="1">
      <c r="A1183" s="57">
        <v>512</v>
      </c>
      <c r="B1183" s="470">
        <v>5139</v>
      </c>
      <c r="C1183" s="470">
        <v>6171</v>
      </c>
      <c r="D1183" s="273" t="s">
        <v>231</v>
      </c>
      <c r="E1183" s="273">
        <v>13233</v>
      </c>
      <c r="F1183" s="40" t="s">
        <v>239</v>
      </c>
      <c r="G1183" s="196"/>
      <c r="H1183" s="118"/>
      <c r="I1183" s="196"/>
      <c r="J1183" s="184">
        <v>0</v>
      </c>
      <c r="K1183" s="104">
        <v>3.561</v>
      </c>
      <c r="L1183" s="184">
        <v>0</v>
      </c>
    </row>
    <row r="1184" spans="1:12" ht="12.75" customHeight="1">
      <c r="A1184" s="57">
        <v>512</v>
      </c>
      <c r="B1184" s="470">
        <v>5139</v>
      </c>
      <c r="C1184" s="470">
        <v>6171</v>
      </c>
      <c r="D1184" s="273" t="s">
        <v>232</v>
      </c>
      <c r="E1184" s="273">
        <v>13233</v>
      </c>
      <c r="F1184" s="40" t="s">
        <v>254</v>
      </c>
      <c r="G1184" s="196"/>
      <c r="H1184" s="118"/>
      <c r="I1184" s="196"/>
      <c r="J1184" s="184">
        <v>0</v>
      </c>
      <c r="K1184" s="104">
        <v>20.179</v>
      </c>
      <c r="L1184" s="184">
        <v>0</v>
      </c>
    </row>
    <row r="1185" spans="1:12" ht="12.75" customHeight="1">
      <c r="A1185" s="57">
        <v>512</v>
      </c>
      <c r="B1185" s="470">
        <v>5161</v>
      </c>
      <c r="C1185" s="470">
        <v>6171</v>
      </c>
      <c r="D1185" s="273" t="s">
        <v>231</v>
      </c>
      <c r="E1185" s="273">
        <v>13233</v>
      </c>
      <c r="F1185" s="40" t="s">
        <v>305</v>
      </c>
      <c r="G1185" s="196"/>
      <c r="H1185" s="118"/>
      <c r="I1185" s="196"/>
      <c r="J1185" s="184">
        <v>0</v>
      </c>
      <c r="K1185" s="104">
        <v>0.037</v>
      </c>
      <c r="L1185" s="184">
        <v>0</v>
      </c>
    </row>
    <row r="1186" spans="1:12" ht="12.75" customHeight="1">
      <c r="A1186" s="57">
        <v>512</v>
      </c>
      <c r="B1186" s="470">
        <v>5161</v>
      </c>
      <c r="C1186" s="470">
        <v>6171</v>
      </c>
      <c r="D1186" s="273" t="s">
        <v>232</v>
      </c>
      <c r="E1186" s="273">
        <v>13233</v>
      </c>
      <c r="F1186" s="40" t="s">
        <v>306</v>
      </c>
      <c r="G1186" s="196"/>
      <c r="H1186" s="118"/>
      <c r="I1186" s="196"/>
      <c r="J1186" s="184">
        <v>0</v>
      </c>
      <c r="K1186" s="104">
        <v>0.214</v>
      </c>
      <c r="L1186" s="184">
        <v>0</v>
      </c>
    </row>
    <row r="1187" spans="1:12" ht="12.75" customHeight="1">
      <c r="A1187" s="57">
        <v>512</v>
      </c>
      <c r="B1187" s="470">
        <v>5166</v>
      </c>
      <c r="C1187" s="470">
        <v>6171</v>
      </c>
      <c r="D1187" s="273" t="s">
        <v>231</v>
      </c>
      <c r="E1187" s="273">
        <v>13233</v>
      </c>
      <c r="F1187" s="40" t="s">
        <v>482</v>
      </c>
      <c r="G1187" s="196"/>
      <c r="H1187" s="118"/>
      <c r="I1187" s="196"/>
      <c r="J1187" s="184">
        <v>0</v>
      </c>
      <c r="K1187" s="104">
        <v>0.99</v>
      </c>
      <c r="L1187" s="184">
        <v>0</v>
      </c>
    </row>
    <row r="1188" spans="1:12" ht="12.75" customHeight="1">
      <c r="A1188" s="57">
        <v>512</v>
      </c>
      <c r="B1188" s="470">
        <v>5166</v>
      </c>
      <c r="C1188" s="470">
        <v>6171</v>
      </c>
      <c r="D1188" s="273" t="s">
        <v>232</v>
      </c>
      <c r="E1188" s="273">
        <v>13233</v>
      </c>
      <c r="F1188" s="40" t="s">
        <v>483</v>
      </c>
      <c r="G1188" s="196"/>
      <c r="H1188" s="118"/>
      <c r="I1188" s="196"/>
      <c r="J1188" s="184">
        <v>0</v>
      </c>
      <c r="K1188" s="104">
        <v>5.61</v>
      </c>
      <c r="L1188" s="184">
        <v>0</v>
      </c>
    </row>
    <row r="1189" spans="1:12" ht="12.75" customHeight="1">
      <c r="A1189" s="57">
        <v>512</v>
      </c>
      <c r="B1189" s="470">
        <v>5901</v>
      </c>
      <c r="C1189" s="470">
        <v>6171</v>
      </c>
      <c r="D1189" s="273" t="s">
        <v>231</v>
      </c>
      <c r="E1189" s="273">
        <v>13233</v>
      </c>
      <c r="F1189" s="67" t="s">
        <v>278</v>
      </c>
      <c r="G1189" s="196"/>
      <c r="H1189" s="118"/>
      <c r="I1189" s="196"/>
      <c r="J1189" s="184">
        <v>41</v>
      </c>
      <c r="K1189" s="104">
        <v>0</v>
      </c>
      <c r="L1189" s="184">
        <v>0</v>
      </c>
    </row>
    <row r="1190" spans="1:12" ht="12.75" customHeight="1">
      <c r="A1190" s="57">
        <v>512</v>
      </c>
      <c r="B1190" s="470">
        <v>5901</v>
      </c>
      <c r="C1190" s="470">
        <v>6171</v>
      </c>
      <c r="D1190" s="273" t="s">
        <v>232</v>
      </c>
      <c r="E1190" s="273">
        <v>13233</v>
      </c>
      <c r="F1190" s="67" t="s">
        <v>279</v>
      </c>
      <c r="G1190" s="196"/>
      <c r="H1190" s="118"/>
      <c r="I1190" s="196"/>
      <c r="J1190" s="184">
        <v>231</v>
      </c>
      <c r="K1190" s="104">
        <v>0</v>
      </c>
      <c r="L1190" s="184">
        <v>0</v>
      </c>
    </row>
    <row r="1191" spans="1:12" ht="12.75" customHeight="1">
      <c r="A1191" s="56">
        <v>512</v>
      </c>
      <c r="B1191" s="470"/>
      <c r="C1191" s="470"/>
      <c r="D1191" s="273"/>
      <c r="E1191" s="273"/>
      <c r="F1191" s="518" t="s">
        <v>83</v>
      </c>
      <c r="G1191" s="185">
        <f>SUM(G1170:G1182)</f>
        <v>1864</v>
      </c>
      <c r="H1191" s="106">
        <f>SUM(H1170:H1182)</f>
        <v>1226.327</v>
      </c>
      <c r="I1191" s="105">
        <f>SUM(I1170:I1182)</f>
        <v>0</v>
      </c>
      <c r="J1191" s="185">
        <f>SUM(J1172:J1190)</f>
        <v>1864</v>
      </c>
      <c r="K1191" s="106">
        <f>SUM(K1172:K1190)</f>
        <v>680.3950000000002</v>
      </c>
      <c r="L1191" s="105">
        <f>SUM(L1172:L1190)</f>
        <v>0</v>
      </c>
    </row>
    <row r="1192" spans="1:12" ht="3" customHeight="1">
      <c r="A1192" s="56"/>
      <c r="B1192" s="470"/>
      <c r="C1192" s="470"/>
      <c r="D1192" s="273"/>
      <c r="E1192" s="273"/>
      <c r="F1192" s="518"/>
      <c r="G1192" s="185"/>
      <c r="H1192" s="106"/>
      <c r="I1192" s="185"/>
      <c r="J1192" s="185"/>
      <c r="K1192" s="106"/>
      <c r="L1192" s="185"/>
    </row>
    <row r="1193" spans="1:12" ht="12.75">
      <c r="A1193" s="56">
        <v>550</v>
      </c>
      <c r="B1193" s="470">
        <v>5169</v>
      </c>
      <c r="C1193" s="470">
        <v>4399</v>
      </c>
      <c r="D1193" s="273"/>
      <c r="E1193" s="273"/>
      <c r="F1193" s="160" t="s">
        <v>1025</v>
      </c>
      <c r="G1193" s="196"/>
      <c r="H1193" s="118"/>
      <c r="I1193" s="196"/>
      <c r="J1193" s="185">
        <v>630</v>
      </c>
      <c r="K1193" s="106">
        <v>510.285</v>
      </c>
      <c r="L1193" s="185">
        <v>630</v>
      </c>
    </row>
    <row r="1194" spans="1:12" ht="12.75">
      <c r="A1194" s="58">
        <v>550</v>
      </c>
      <c r="B1194" s="400">
        <v>5194</v>
      </c>
      <c r="C1194" s="400">
        <v>4399</v>
      </c>
      <c r="D1194" s="99"/>
      <c r="E1194" s="99"/>
      <c r="F1194" s="65" t="s">
        <v>886</v>
      </c>
      <c r="G1194" s="54"/>
      <c r="H1194" s="98"/>
      <c r="I1194" s="54"/>
      <c r="J1194" s="185">
        <v>20</v>
      </c>
      <c r="K1194" s="106">
        <v>9.602</v>
      </c>
      <c r="L1194" s="185">
        <v>20</v>
      </c>
    </row>
    <row r="1195" spans="1:12" ht="13.5" customHeight="1" thickBot="1">
      <c r="A1195" s="58">
        <v>555</v>
      </c>
      <c r="B1195" s="400">
        <v>5221</v>
      </c>
      <c r="C1195" s="400">
        <v>4329</v>
      </c>
      <c r="D1195" s="99"/>
      <c r="E1195" s="99"/>
      <c r="F1195" s="66" t="s">
        <v>954</v>
      </c>
      <c r="G1195" s="54"/>
      <c r="H1195" s="98"/>
      <c r="I1195" s="54"/>
      <c r="J1195" s="185">
        <v>200</v>
      </c>
      <c r="K1195" s="106">
        <v>200</v>
      </c>
      <c r="L1195" s="185">
        <v>200</v>
      </c>
    </row>
    <row r="1196" spans="1:12" ht="13.5" customHeight="1" thickBot="1">
      <c r="A1196" s="4"/>
      <c r="B1196" s="469"/>
      <c r="C1196" s="469"/>
      <c r="D1196" s="214"/>
      <c r="E1196" s="214"/>
      <c r="F1196" s="24" t="s">
        <v>832</v>
      </c>
      <c r="G1196" s="54"/>
      <c r="H1196" s="98"/>
      <c r="I1196" s="54"/>
      <c r="J1196" s="196"/>
      <c r="K1196" s="118"/>
      <c r="L1196" s="196"/>
    </row>
    <row r="1197" spans="1:12" ht="12.75">
      <c r="A1197" s="58">
        <v>551</v>
      </c>
      <c r="B1197" s="400">
        <v>5221</v>
      </c>
      <c r="C1197" s="400">
        <v>3412</v>
      </c>
      <c r="D1197" s="99"/>
      <c r="E1197" s="99"/>
      <c r="F1197" s="43" t="s">
        <v>333</v>
      </c>
      <c r="G1197" s="238"/>
      <c r="H1197" s="98"/>
      <c r="I1197" s="693"/>
      <c r="J1197" s="185">
        <v>13344</v>
      </c>
      <c r="K1197" s="108">
        <v>12000</v>
      </c>
      <c r="L1197" s="185">
        <v>14216</v>
      </c>
    </row>
    <row r="1198" spans="1:12" ht="2.25" customHeight="1">
      <c r="A1198" s="58"/>
      <c r="B1198" s="400"/>
      <c r="C1198" s="400"/>
      <c r="D1198" s="99"/>
      <c r="E1198" s="99"/>
      <c r="F1198" s="42"/>
      <c r="G1198" s="54"/>
      <c r="H1198" s="98"/>
      <c r="I1198" s="221"/>
      <c r="J1198" s="185"/>
      <c r="K1198" s="108"/>
      <c r="L1198" s="185"/>
    </row>
    <row r="1199" spans="1:12" ht="12.75">
      <c r="A1199" s="57">
        <v>560</v>
      </c>
      <c r="B1199" s="470">
        <v>5901</v>
      </c>
      <c r="C1199" s="470">
        <v>3419</v>
      </c>
      <c r="D1199" s="273"/>
      <c r="E1199" s="273"/>
      <c r="F1199" s="67" t="s">
        <v>411</v>
      </c>
      <c r="G1199" s="54"/>
      <c r="H1199" s="98"/>
      <c r="I1199" s="221"/>
      <c r="J1199" s="184">
        <v>42</v>
      </c>
      <c r="K1199" s="107">
        <v>0</v>
      </c>
      <c r="L1199" s="184">
        <v>4730</v>
      </c>
    </row>
    <row r="1200" spans="1:12" ht="12.75">
      <c r="A1200" s="57">
        <v>560</v>
      </c>
      <c r="B1200" s="470">
        <v>5212</v>
      </c>
      <c r="C1200" s="470">
        <v>3419</v>
      </c>
      <c r="D1200" s="273"/>
      <c r="E1200" s="273"/>
      <c r="F1200" s="67" t="s">
        <v>222</v>
      </c>
      <c r="G1200" s="54"/>
      <c r="H1200" s="98"/>
      <c r="I1200" s="221"/>
      <c r="J1200" s="184">
        <v>41</v>
      </c>
      <c r="K1200" s="107">
        <v>25.069</v>
      </c>
      <c r="L1200" s="184">
        <v>0</v>
      </c>
    </row>
    <row r="1201" spans="1:12" ht="12.75">
      <c r="A1201" s="57">
        <v>560</v>
      </c>
      <c r="B1201" s="470">
        <v>5222</v>
      </c>
      <c r="C1201" s="470">
        <v>3419</v>
      </c>
      <c r="D1201" s="273"/>
      <c r="E1201" s="273"/>
      <c r="F1201" s="67" t="s">
        <v>223</v>
      </c>
      <c r="G1201" s="54"/>
      <c r="H1201" s="98"/>
      <c r="I1201" s="221"/>
      <c r="J1201" s="184">
        <v>4090</v>
      </c>
      <c r="K1201" s="107">
        <v>2563.299</v>
      </c>
      <c r="L1201" s="184">
        <v>0</v>
      </c>
    </row>
    <row r="1202" spans="1:12" ht="12.75" customHeight="1">
      <c r="A1202" s="58">
        <v>560</v>
      </c>
      <c r="B1202" s="400"/>
      <c r="C1202" s="400"/>
      <c r="D1202" s="99"/>
      <c r="E1202" s="99"/>
      <c r="F1202" s="84" t="s">
        <v>527</v>
      </c>
      <c r="G1202" s="135"/>
      <c r="H1202" s="118"/>
      <c r="I1202" s="703"/>
      <c r="J1202" s="185">
        <f>SUM(J1199:J1201)</f>
        <v>4173</v>
      </c>
      <c r="K1202" s="108">
        <f>SUM(K1199:K1201)</f>
        <v>2588.368</v>
      </c>
      <c r="L1202" s="112">
        <f>SUM(L1199:L1201)</f>
        <v>4730</v>
      </c>
    </row>
    <row r="1203" spans="1:12" ht="2.25" customHeight="1">
      <c r="A1203" s="58"/>
      <c r="B1203" s="400"/>
      <c r="C1203" s="400"/>
      <c r="D1203" s="99"/>
      <c r="E1203" s="99"/>
      <c r="F1203" s="86"/>
      <c r="G1203" s="238"/>
      <c r="H1203" s="98"/>
      <c r="I1203" s="54"/>
      <c r="J1203" s="185"/>
      <c r="K1203" s="108">
        <v>0</v>
      </c>
      <c r="L1203" s="185"/>
    </row>
    <row r="1204" spans="1:12" ht="12.75">
      <c r="A1204" s="58">
        <v>561</v>
      </c>
      <c r="B1204" s="400">
        <v>5222</v>
      </c>
      <c r="C1204" s="400">
        <v>3419</v>
      </c>
      <c r="D1204" s="99"/>
      <c r="E1204" s="99"/>
      <c r="F1204" s="86" t="s">
        <v>973</v>
      </c>
      <c r="G1204" s="238"/>
      <c r="H1204" s="98"/>
      <c r="I1204" s="54"/>
      <c r="J1204" s="185">
        <v>300</v>
      </c>
      <c r="K1204" s="108">
        <v>300</v>
      </c>
      <c r="L1204" s="185">
        <v>300</v>
      </c>
    </row>
    <row r="1205" spans="1:12" ht="12.75">
      <c r="A1205" s="58">
        <v>561</v>
      </c>
      <c r="B1205" s="400">
        <v>5222</v>
      </c>
      <c r="C1205" s="400">
        <v>3419</v>
      </c>
      <c r="D1205" s="99"/>
      <c r="E1205" s="99"/>
      <c r="F1205" s="86" t="s">
        <v>965</v>
      </c>
      <c r="G1205" s="238"/>
      <c r="H1205" s="98"/>
      <c r="I1205" s="54"/>
      <c r="J1205" s="186">
        <v>50</v>
      </c>
      <c r="K1205" s="108">
        <v>50</v>
      </c>
      <c r="L1205" s="185">
        <v>0</v>
      </c>
    </row>
    <row r="1206" spans="1:12" ht="13.5" thickBot="1">
      <c r="A1206" s="58">
        <v>586</v>
      </c>
      <c r="B1206" s="400">
        <v>5222</v>
      </c>
      <c r="C1206" s="400">
        <v>3419</v>
      </c>
      <c r="D1206" s="99"/>
      <c r="E1206" s="99"/>
      <c r="F1206" s="169" t="s">
        <v>839</v>
      </c>
      <c r="G1206" s="54"/>
      <c r="H1206" s="98"/>
      <c r="I1206" s="54"/>
      <c r="J1206" s="186">
        <v>449</v>
      </c>
      <c r="K1206" s="106">
        <v>430.912</v>
      </c>
      <c r="L1206" s="185">
        <v>0</v>
      </c>
    </row>
    <row r="1207" spans="1:12" ht="13.5" thickBot="1">
      <c r="A1207" s="3"/>
      <c r="B1207" s="469"/>
      <c r="C1207" s="469"/>
      <c r="D1207" s="214"/>
      <c r="E1207" s="214"/>
      <c r="F1207" s="24" t="s">
        <v>829</v>
      </c>
      <c r="G1207" s="129"/>
      <c r="H1207" s="129"/>
      <c r="I1207" s="129"/>
      <c r="J1207" s="187">
        <f>SUM(J1206+J1204+J1202+J1197+J1205)</f>
        <v>18316</v>
      </c>
      <c r="K1207" s="439">
        <f>SUM(K1206+K1204+K1202+K1197+K1205)</f>
        <v>15369.279999999999</v>
      </c>
      <c r="L1207" s="187">
        <f>SUM(L1206+L1204+L1202+L1197+L1205)</f>
        <v>19246</v>
      </c>
    </row>
    <row r="1208" spans="1:12" ht="3" customHeight="1">
      <c r="A1208" s="4"/>
      <c r="B1208" s="469"/>
      <c r="C1208" s="469"/>
      <c r="D1208" s="214"/>
      <c r="E1208" s="214"/>
      <c r="F1208" s="11"/>
      <c r="G1208" s="196"/>
      <c r="H1208" s="118"/>
      <c r="I1208" s="196"/>
      <c r="J1208" s="192"/>
      <c r="K1208" s="96"/>
      <c r="L1208" s="192"/>
    </row>
    <row r="1209" spans="1:12" ht="12.75">
      <c r="A1209" s="58">
        <v>581</v>
      </c>
      <c r="B1209" s="400">
        <v>5221</v>
      </c>
      <c r="C1209" s="400">
        <v>4357</v>
      </c>
      <c r="D1209" s="99"/>
      <c r="E1209" s="99"/>
      <c r="F1209" s="38" t="s">
        <v>36</v>
      </c>
      <c r="G1209" s="256"/>
      <c r="I1209" s="693"/>
      <c r="J1209" s="185">
        <v>1500</v>
      </c>
      <c r="K1209" s="108">
        <v>1500</v>
      </c>
      <c r="L1209" s="185">
        <v>0</v>
      </c>
    </row>
    <row r="1210" spans="1:12" ht="13.5" thickBot="1">
      <c r="A1210" s="58">
        <v>582</v>
      </c>
      <c r="B1210" s="400">
        <v>5221</v>
      </c>
      <c r="C1210" s="400">
        <v>4329</v>
      </c>
      <c r="D1210" s="99"/>
      <c r="E1210" s="99"/>
      <c r="F1210" s="59" t="s">
        <v>37</v>
      </c>
      <c r="G1210" s="54"/>
      <c r="H1210" s="98"/>
      <c r="I1210" s="693"/>
      <c r="J1210" s="186">
        <v>2356</v>
      </c>
      <c r="K1210" s="130">
        <v>1825</v>
      </c>
      <c r="L1210" s="185">
        <v>2533</v>
      </c>
    </row>
    <row r="1211" spans="1:12" ht="13.5" thickBot="1">
      <c r="A1211" s="4"/>
      <c r="B1211" s="469"/>
      <c r="C1211" s="469"/>
      <c r="D1211" s="214"/>
      <c r="E1211" s="214"/>
      <c r="F1211" s="80" t="s">
        <v>831</v>
      </c>
      <c r="G1211" s="129"/>
      <c r="H1211" s="434"/>
      <c r="I1211" s="394"/>
      <c r="J1211" s="187">
        <f>SUM(J1210+J1209)</f>
        <v>3856</v>
      </c>
      <c r="K1211" s="439">
        <f>SUM(K1210+K1209)</f>
        <v>3325</v>
      </c>
      <c r="L1211" s="187">
        <f>SUM(L1210+L1209)</f>
        <v>2533</v>
      </c>
    </row>
    <row r="1212" spans="1:12" ht="3" customHeight="1">
      <c r="A1212" s="4"/>
      <c r="B1212" s="469"/>
      <c r="C1212" s="469"/>
      <c r="D1212" s="214"/>
      <c r="E1212" s="214"/>
      <c r="F1212" s="11"/>
      <c r="G1212" s="128"/>
      <c r="H1212" s="120"/>
      <c r="I1212" s="197"/>
      <c r="J1212" s="197"/>
      <c r="K1212" s="120"/>
      <c r="L1212" s="682"/>
    </row>
    <row r="1213" spans="1:12" ht="14.25" customHeight="1" thickBot="1">
      <c r="A1213" s="58">
        <v>503</v>
      </c>
      <c r="B1213" s="400">
        <v>5221</v>
      </c>
      <c r="C1213" s="400">
        <v>4329</v>
      </c>
      <c r="D1213" s="99"/>
      <c r="E1213" s="99"/>
      <c r="F1213" s="67" t="s">
        <v>964</v>
      </c>
      <c r="G1213" s="128"/>
      <c r="H1213" s="120"/>
      <c r="I1213" s="197"/>
      <c r="J1213" s="198">
        <v>250</v>
      </c>
      <c r="K1213" s="130">
        <v>250</v>
      </c>
      <c r="L1213" s="198">
        <v>250</v>
      </c>
    </row>
    <row r="1214" spans="1:12" ht="14.25" customHeight="1" thickBot="1">
      <c r="A1214" s="58"/>
      <c r="B1214" s="476"/>
      <c r="C1214" s="476"/>
      <c r="D1214" s="282"/>
      <c r="E1214" s="282"/>
      <c r="F1214" s="250" t="s">
        <v>537</v>
      </c>
      <c r="G1214" s="129"/>
      <c r="H1214" s="123"/>
      <c r="I1214" s="394"/>
      <c r="J1214" s="394">
        <f>SUM(J1213:J1213)</f>
        <v>250</v>
      </c>
      <c r="K1214" s="123">
        <f>SUM(K1213)</f>
        <v>250</v>
      </c>
      <c r="L1214" s="717">
        <f>SUM(L1213)</f>
        <v>250</v>
      </c>
    </row>
    <row r="1215" spans="1:12" ht="3" customHeight="1">
      <c r="A1215" s="58"/>
      <c r="B1215" s="476"/>
      <c r="C1215" s="476"/>
      <c r="D1215" s="282"/>
      <c r="E1215" s="282"/>
      <c r="F1215" s="55"/>
      <c r="G1215" s="128"/>
      <c r="H1215" s="404"/>
      <c r="I1215" s="704"/>
      <c r="J1215" s="197"/>
      <c r="K1215" s="120"/>
      <c r="L1215" s="197"/>
    </row>
    <row r="1216" spans="1:12" ht="14.25" customHeight="1">
      <c r="A1216" s="176">
        <v>589</v>
      </c>
      <c r="B1216" s="472">
        <v>5169</v>
      </c>
      <c r="C1216" s="472">
        <v>3599</v>
      </c>
      <c r="D1216" s="276"/>
      <c r="E1216" s="276"/>
      <c r="F1216" s="65" t="s">
        <v>843</v>
      </c>
      <c r="G1216" s="128"/>
      <c r="H1216" s="120"/>
      <c r="I1216" s="197"/>
      <c r="J1216" s="194">
        <v>5</v>
      </c>
      <c r="K1216" s="108">
        <v>0.617</v>
      </c>
      <c r="L1216" s="194">
        <v>2</v>
      </c>
    </row>
    <row r="1217" spans="1:12" ht="13.5" customHeight="1" thickBot="1">
      <c r="A1217" s="58">
        <v>602</v>
      </c>
      <c r="B1217" s="400">
        <v>4116</v>
      </c>
      <c r="C1217" s="400"/>
      <c r="D1217" s="99"/>
      <c r="E1217" s="99">
        <v>13011</v>
      </c>
      <c r="F1217" s="65" t="s">
        <v>780</v>
      </c>
      <c r="G1217" s="188">
        <v>3168.5</v>
      </c>
      <c r="H1217" s="106">
        <v>3556.469</v>
      </c>
      <c r="I1217" s="194">
        <v>3557</v>
      </c>
      <c r="J1217" s="197"/>
      <c r="K1217" s="120"/>
      <c r="L1217" s="197"/>
    </row>
    <row r="1218" spans="1:12" ht="13.5" thickBot="1">
      <c r="A1218" s="23"/>
      <c r="B1218" s="485"/>
      <c r="C1218" s="485"/>
      <c r="D1218" s="211"/>
      <c r="E1218" s="211"/>
      <c r="F1218" s="15" t="s">
        <v>819</v>
      </c>
      <c r="G1218" s="113">
        <f>SUM(G1217+G1211+G1161+G1142+G1168+G1191+G1048)</f>
        <v>7774.08</v>
      </c>
      <c r="H1218" s="114">
        <f>SUM(H1217+H1211+H1161+H1142+H1168+H1191+H1048)</f>
        <v>7886.144</v>
      </c>
      <c r="I1218" s="113">
        <f>SUM(I1217+I1211+I1161+I1142+I1168+I1191+I1048+I1109+I1079)</f>
        <v>5540</v>
      </c>
      <c r="J1218" s="309">
        <f>SUM(J1039+J1048+J1113+J1115+J1122+J1142+J1161+J1194+J1207+J1211+J1214+J1216+J1193+J1168+J1195+J1191)</f>
        <v>54062.58</v>
      </c>
      <c r="K1218" s="114">
        <f>SUM(K1216+K1214+K1211+K1207+K1195+K1194+K1193+K1168+K1161+K1142+K1122+K1115+K1113+K1048+K1039+K1191)</f>
        <v>44234.20099999999</v>
      </c>
      <c r="L1218" s="683">
        <f>SUM(L1216+L1214+L1211+L1207+L1195+L1194+L1193+L1168+L1161+L1142+L1122+L1115+L1113+L1048+L1039+L1191+L1079+L1109)</f>
        <v>51029</v>
      </c>
    </row>
    <row r="1219" spans="1:12" ht="3.75" customHeight="1" thickBot="1">
      <c r="A1219" s="23"/>
      <c r="B1219" s="485"/>
      <c r="C1219" s="485"/>
      <c r="D1219" s="211"/>
      <c r="E1219" s="211"/>
      <c r="F1219" s="11"/>
      <c r="G1219" s="128"/>
      <c r="H1219" s="120"/>
      <c r="I1219" s="197"/>
      <c r="J1219" s="128"/>
      <c r="K1219" s="120"/>
      <c r="L1219" s="197"/>
    </row>
    <row r="1220" spans="1:12" ht="13.5" thickBot="1">
      <c r="A1220" s="5">
        <v>18</v>
      </c>
      <c r="B1220" s="486"/>
      <c r="C1220" s="486"/>
      <c r="D1220" s="281"/>
      <c r="E1220" s="281"/>
      <c r="F1220" s="10" t="s">
        <v>654</v>
      </c>
      <c r="G1220" s="128"/>
      <c r="H1220" s="120"/>
      <c r="I1220" s="197"/>
      <c r="J1220" s="128"/>
      <c r="K1220" s="120"/>
      <c r="L1220" s="197"/>
    </row>
    <row r="1221" spans="1:12" ht="12.75">
      <c r="A1221" s="181">
        <v>901</v>
      </c>
      <c r="B1221" s="472">
        <v>4116</v>
      </c>
      <c r="C1221" s="472"/>
      <c r="D1221" s="276" t="s">
        <v>655</v>
      </c>
      <c r="E1221" s="276">
        <v>17002</v>
      </c>
      <c r="F1221" s="331" t="s">
        <v>680</v>
      </c>
      <c r="G1221" s="529">
        <v>327.76</v>
      </c>
      <c r="H1221" s="107">
        <v>424.469</v>
      </c>
      <c r="I1221" s="193">
        <v>0</v>
      </c>
      <c r="J1221" s="128"/>
      <c r="K1221" s="120"/>
      <c r="L1221" s="197"/>
    </row>
    <row r="1222" spans="1:12" ht="12.75">
      <c r="A1222" s="344">
        <v>901</v>
      </c>
      <c r="B1222" s="476">
        <v>4116</v>
      </c>
      <c r="C1222" s="476"/>
      <c r="D1222" s="100" t="s">
        <v>656</v>
      </c>
      <c r="E1222" s="100">
        <v>17003</v>
      </c>
      <c r="F1222" s="164" t="s">
        <v>683</v>
      </c>
      <c r="G1222" s="529">
        <v>1857.27</v>
      </c>
      <c r="H1222" s="107">
        <v>2405.32</v>
      </c>
      <c r="I1222" s="193">
        <v>0</v>
      </c>
      <c r="J1222" s="128"/>
      <c r="K1222" s="120"/>
      <c r="L1222" s="197"/>
    </row>
    <row r="1223" spans="1:12" ht="12.75">
      <c r="A1223" s="181">
        <v>901</v>
      </c>
      <c r="B1223" s="472">
        <v>5011</v>
      </c>
      <c r="C1223" s="472">
        <v>3322</v>
      </c>
      <c r="D1223" s="227"/>
      <c r="E1223" s="227"/>
      <c r="F1223" s="45" t="s">
        <v>705</v>
      </c>
      <c r="G1223" s="128"/>
      <c r="H1223" s="120"/>
      <c r="I1223" s="197"/>
      <c r="J1223" s="193">
        <v>197</v>
      </c>
      <c r="K1223" s="107">
        <v>133.616</v>
      </c>
      <c r="L1223" s="193">
        <v>33</v>
      </c>
    </row>
    <row r="1224" spans="1:12" ht="12.75">
      <c r="A1224" s="181">
        <v>901</v>
      </c>
      <c r="B1224" s="472">
        <v>5011</v>
      </c>
      <c r="C1224" s="472">
        <v>3322</v>
      </c>
      <c r="D1224" s="276" t="s">
        <v>655</v>
      </c>
      <c r="E1224" s="276">
        <v>17002</v>
      </c>
      <c r="F1224" s="45" t="s">
        <v>390</v>
      </c>
      <c r="G1224" s="128"/>
      <c r="H1224" s="120"/>
      <c r="I1224" s="197"/>
      <c r="J1224" s="193">
        <v>129.461</v>
      </c>
      <c r="K1224" s="230">
        <v>156.094</v>
      </c>
      <c r="L1224" s="193">
        <v>0</v>
      </c>
    </row>
    <row r="1225" spans="1:12" ht="12.75">
      <c r="A1225" s="64">
        <v>901</v>
      </c>
      <c r="B1225" s="476">
        <v>5011</v>
      </c>
      <c r="C1225" s="476">
        <v>3322</v>
      </c>
      <c r="D1225" s="100" t="s">
        <v>656</v>
      </c>
      <c r="E1225" s="100">
        <v>17003</v>
      </c>
      <c r="F1225" s="40" t="s">
        <v>391</v>
      </c>
      <c r="G1225" s="128"/>
      <c r="H1225" s="120"/>
      <c r="I1225" s="197"/>
      <c r="J1225" s="193">
        <v>733.63</v>
      </c>
      <c r="K1225" s="107">
        <v>884.538</v>
      </c>
      <c r="L1225" s="193">
        <v>0</v>
      </c>
    </row>
    <row r="1226" spans="1:12" ht="12.75">
      <c r="A1226" s="64">
        <v>901</v>
      </c>
      <c r="B1226" s="476">
        <v>5021</v>
      </c>
      <c r="C1226" s="476">
        <v>3322</v>
      </c>
      <c r="D1226" s="100"/>
      <c r="E1226" s="100"/>
      <c r="F1226" s="40" t="s">
        <v>704</v>
      </c>
      <c r="G1226" s="128"/>
      <c r="H1226" s="120"/>
      <c r="I1226" s="197"/>
      <c r="J1226" s="193">
        <v>129</v>
      </c>
      <c r="K1226" s="107">
        <v>114.79</v>
      </c>
      <c r="L1226" s="193">
        <v>75</v>
      </c>
    </row>
    <row r="1227" spans="1:12" ht="12.75">
      <c r="A1227" s="64">
        <v>901</v>
      </c>
      <c r="B1227" s="476">
        <v>5021</v>
      </c>
      <c r="C1227" s="476">
        <v>3322</v>
      </c>
      <c r="D1227" s="100" t="s">
        <v>655</v>
      </c>
      <c r="E1227" s="100">
        <v>17002</v>
      </c>
      <c r="F1227" s="40" t="s">
        <v>707</v>
      </c>
      <c r="G1227" s="128"/>
      <c r="H1227" s="120"/>
      <c r="I1227" s="197"/>
      <c r="J1227" s="193">
        <v>76.488</v>
      </c>
      <c r="K1227" s="107">
        <v>102.64</v>
      </c>
      <c r="L1227" s="193">
        <v>0</v>
      </c>
    </row>
    <row r="1228" spans="1:12" ht="12.75">
      <c r="A1228" s="64">
        <v>901</v>
      </c>
      <c r="B1228" s="476">
        <v>5021</v>
      </c>
      <c r="C1228" s="476">
        <v>3322</v>
      </c>
      <c r="D1228" s="100" t="s">
        <v>656</v>
      </c>
      <c r="E1228" s="100">
        <v>17003</v>
      </c>
      <c r="F1228" s="40" t="s">
        <v>706</v>
      </c>
      <c r="G1228" s="128"/>
      <c r="H1228" s="120"/>
      <c r="I1228" s="197"/>
      <c r="J1228" s="193">
        <v>433.434</v>
      </c>
      <c r="K1228" s="107">
        <v>581.631</v>
      </c>
      <c r="L1228" s="193">
        <v>0</v>
      </c>
    </row>
    <row r="1229" spans="1:12" ht="12.75">
      <c r="A1229" s="64">
        <v>901</v>
      </c>
      <c r="B1229" s="476">
        <v>5031</v>
      </c>
      <c r="C1229" s="476">
        <v>3322</v>
      </c>
      <c r="D1229" s="100"/>
      <c r="E1229" s="100"/>
      <c r="F1229" s="40" t="s">
        <v>708</v>
      </c>
      <c r="G1229" s="128"/>
      <c r="H1229" s="120"/>
      <c r="I1229" s="197"/>
      <c r="J1229" s="193">
        <v>82</v>
      </c>
      <c r="K1229" s="107">
        <v>62.102</v>
      </c>
      <c r="L1229" s="193">
        <v>27</v>
      </c>
    </row>
    <row r="1230" spans="1:12" ht="12.75">
      <c r="A1230" s="64">
        <v>901</v>
      </c>
      <c r="B1230" s="476">
        <v>5031</v>
      </c>
      <c r="C1230" s="476">
        <v>3322</v>
      </c>
      <c r="D1230" s="100" t="s">
        <v>655</v>
      </c>
      <c r="E1230" s="100">
        <v>17002</v>
      </c>
      <c r="F1230" s="40" t="s">
        <v>392</v>
      </c>
      <c r="G1230" s="128"/>
      <c r="H1230" s="120"/>
      <c r="I1230" s="197"/>
      <c r="J1230" s="193">
        <v>51.222</v>
      </c>
      <c r="K1230" s="107">
        <v>64.421</v>
      </c>
      <c r="L1230" s="193">
        <v>0</v>
      </c>
    </row>
    <row r="1231" spans="1:12" ht="12.75">
      <c r="A1231" s="64">
        <v>901</v>
      </c>
      <c r="B1231" s="476">
        <v>5031</v>
      </c>
      <c r="C1231" s="476">
        <v>3322</v>
      </c>
      <c r="D1231" s="100" t="s">
        <v>656</v>
      </c>
      <c r="E1231" s="100">
        <v>17003</v>
      </c>
      <c r="F1231" s="40" t="s">
        <v>394</v>
      </c>
      <c r="G1231" s="128"/>
      <c r="H1231" s="120"/>
      <c r="I1231" s="197"/>
      <c r="J1231" s="193">
        <v>290.271</v>
      </c>
      <c r="K1231" s="107">
        <v>365.048</v>
      </c>
      <c r="L1231" s="193">
        <v>0</v>
      </c>
    </row>
    <row r="1232" spans="1:12" ht="12.75">
      <c r="A1232" s="64">
        <v>901</v>
      </c>
      <c r="B1232" s="476">
        <v>5032</v>
      </c>
      <c r="C1232" s="476">
        <v>3322</v>
      </c>
      <c r="D1232" s="100"/>
      <c r="E1232" s="100"/>
      <c r="F1232" s="40" t="s">
        <v>709</v>
      </c>
      <c r="G1232" s="128"/>
      <c r="H1232" s="120"/>
      <c r="I1232" s="197"/>
      <c r="J1232" s="193">
        <v>30</v>
      </c>
      <c r="K1232" s="107">
        <v>22.357</v>
      </c>
      <c r="L1232" s="193">
        <v>10</v>
      </c>
    </row>
    <row r="1233" spans="1:12" ht="12.75">
      <c r="A1233" s="64">
        <v>901</v>
      </c>
      <c r="B1233" s="476">
        <v>5032</v>
      </c>
      <c r="C1233" s="476">
        <v>3322</v>
      </c>
      <c r="D1233" s="100" t="s">
        <v>655</v>
      </c>
      <c r="E1233" s="100">
        <v>17002</v>
      </c>
      <c r="F1233" s="40" t="s">
        <v>395</v>
      </c>
      <c r="G1233" s="128"/>
      <c r="H1233" s="120"/>
      <c r="I1233" s="197"/>
      <c r="J1233" s="193">
        <v>18.447</v>
      </c>
      <c r="K1233" s="107">
        <v>23.192</v>
      </c>
      <c r="L1233" s="193">
        <v>0</v>
      </c>
    </row>
    <row r="1234" spans="1:12" ht="12.75">
      <c r="A1234" s="64">
        <v>901</v>
      </c>
      <c r="B1234" s="476">
        <v>5032</v>
      </c>
      <c r="C1234" s="476">
        <v>3322</v>
      </c>
      <c r="D1234" s="100" t="s">
        <v>656</v>
      </c>
      <c r="E1234" s="100">
        <v>17003</v>
      </c>
      <c r="F1234" s="40" t="s">
        <v>393</v>
      </c>
      <c r="G1234" s="128"/>
      <c r="H1234" s="120"/>
      <c r="I1234" s="197"/>
      <c r="J1234" s="193">
        <v>104.495</v>
      </c>
      <c r="K1234" s="107">
        <v>131.413</v>
      </c>
      <c r="L1234" s="193">
        <v>0</v>
      </c>
    </row>
    <row r="1235" spans="1:12" ht="12.75">
      <c r="A1235" s="64">
        <v>901</v>
      </c>
      <c r="B1235" s="476">
        <v>5038</v>
      </c>
      <c r="C1235" s="476">
        <v>3322</v>
      </c>
      <c r="D1235" s="100" t="s">
        <v>655</v>
      </c>
      <c r="E1235" s="100">
        <v>17002</v>
      </c>
      <c r="F1235" s="40" t="s">
        <v>302</v>
      </c>
      <c r="G1235" s="128"/>
      <c r="H1235" s="120"/>
      <c r="I1235" s="197"/>
      <c r="J1235" s="193">
        <v>0.661</v>
      </c>
      <c r="K1235" s="107">
        <v>1.152</v>
      </c>
      <c r="L1235" s="193">
        <v>0</v>
      </c>
    </row>
    <row r="1236" spans="1:12" ht="12.75">
      <c r="A1236" s="64">
        <v>901</v>
      </c>
      <c r="B1236" s="476">
        <v>5038</v>
      </c>
      <c r="C1236" s="476">
        <v>3322</v>
      </c>
      <c r="D1236" s="100" t="s">
        <v>656</v>
      </c>
      <c r="E1236" s="100">
        <v>17003</v>
      </c>
      <c r="F1236" s="40" t="s">
        <v>303</v>
      </c>
      <c r="G1236" s="128"/>
      <c r="H1236" s="120"/>
      <c r="I1236" s="197"/>
      <c r="J1236" s="193">
        <v>3.738</v>
      </c>
      <c r="K1236" s="107">
        <v>6.521</v>
      </c>
      <c r="L1236" s="193">
        <v>0</v>
      </c>
    </row>
    <row r="1237" spans="1:12" ht="12.75">
      <c r="A1237" s="64">
        <v>901</v>
      </c>
      <c r="B1237" s="476">
        <v>5166</v>
      </c>
      <c r="C1237" s="476">
        <v>3322</v>
      </c>
      <c r="D1237" s="100"/>
      <c r="E1237" s="100"/>
      <c r="F1237" s="494" t="s">
        <v>67</v>
      </c>
      <c r="G1237" s="128"/>
      <c r="H1237" s="120"/>
      <c r="I1237" s="197"/>
      <c r="J1237" s="193">
        <v>17</v>
      </c>
      <c r="K1237" s="107">
        <v>24.084</v>
      </c>
      <c r="L1237" s="193">
        <v>0</v>
      </c>
    </row>
    <row r="1238" spans="1:12" ht="12.75">
      <c r="A1238" s="64">
        <v>901</v>
      </c>
      <c r="B1238" s="476">
        <v>5166</v>
      </c>
      <c r="C1238" s="476">
        <v>3322</v>
      </c>
      <c r="D1238" s="100" t="s">
        <v>655</v>
      </c>
      <c r="E1238" s="100">
        <v>17002</v>
      </c>
      <c r="F1238" s="164" t="s">
        <v>658</v>
      </c>
      <c r="G1238" s="128"/>
      <c r="H1238" s="120"/>
      <c r="I1238" s="197"/>
      <c r="J1238" s="193">
        <v>51.757</v>
      </c>
      <c r="K1238" s="107">
        <v>422.593</v>
      </c>
      <c r="L1238" s="193">
        <v>0</v>
      </c>
    </row>
    <row r="1239" spans="1:12" ht="12.75">
      <c r="A1239" s="325">
        <v>901</v>
      </c>
      <c r="B1239" s="476">
        <v>5166</v>
      </c>
      <c r="C1239" s="476">
        <v>3322</v>
      </c>
      <c r="D1239" s="100" t="s">
        <v>656</v>
      </c>
      <c r="E1239" s="100">
        <v>17003</v>
      </c>
      <c r="F1239" s="164" t="s">
        <v>657</v>
      </c>
      <c r="G1239" s="128"/>
      <c r="H1239" s="120"/>
      <c r="I1239" s="197"/>
      <c r="J1239" s="193">
        <v>291.624</v>
      </c>
      <c r="K1239" s="107">
        <v>2394.696</v>
      </c>
      <c r="L1239" s="193">
        <v>0</v>
      </c>
    </row>
    <row r="1240" spans="1:12" ht="12.75">
      <c r="A1240" s="325">
        <v>901</v>
      </c>
      <c r="B1240" s="476">
        <v>5169</v>
      </c>
      <c r="C1240" s="476">
        <v>3322</v>
      </c>
      <c r="D1240" s="100"/>
      <c r="E1240" s="100"/>
      <c r="F1240" s="164" t="s">
        <v>41</v>
      </c>
      <c r="G1240" s="128"/>
      <c r="H1240" s="120"/>
      <c r="I1240" s="197"/>
      <c r="J1240" s="193">
        <v>22</v>
      </c>
      <c r="K1240" s="107">
        <v>21.708</v>
      </c>
      <c r="L1240" s="193">
        <v>0</v>
      </c>
    </row>
    <row r="1241" spans="1:12" ht="12.75">
      <c r="A1241" s="325">
        <v>901</v>
      </c>
      <c r="B1241" s="476">
        <v>5192</v>
      </c>
      <c r="C1241" s="476">
        <v>3322</v>
      </c>
      <c r="D1241" s="100"/>
      <c r="E1241" s="100"/>
      <c r="F1241" s="494" t="s">
        <v>45</v>
      </c>
      <c r="G1241" s="128"/>
      <c r="H1241" s="120"/>
      <c r="I1241" s="197"/>
      <c r="J1241" s="193">
        <v>25</v>
      </c>
      <c r="K1241" s="107">
        <v>25</v>
      </c>
      <c r="L1241" s="193">
        <v>0</v>
      </c>
    </row>
    <row r="1242" spans="1:12" ht="12.75">
      <c r="A1242" s="325">
        <v>901</v>
      </c>
      <c r="B1242" s="476">
        <v>5424</v>
      </c>
      <c r="C1242" s="476">
        <v>3322</v>
      </c>
      <c r="D1242" s="100" t="s">
        <v>655</v>
      </c>
      <c r="E1242" s="100">
        <v>17002</v>
      </c>
      <c r="F1242" s="164" t="s">
        <v>684</v>
      </c>
      <c r="G1242" s="128"/>
      <c r="H1242" s="120"/>
      <c r="I1242" s="197"/>
      <c r="J1242" s="193">
        <v>0</v>
      </c>
      <c r="K1242" s="107">
        <v>0</v>
      </c>
      <c r="L1242" s="193">
        <v>0</v>
      </c>
    </row>
    <row r="1243" spans="1:12" ht="12.75">
      <c r="A1243" s="325">
        <v>901</v>
      </c>
      <c r="B1243" s="476">
        <v>5424</v>
      </c>
      <c r="C1243" s="476">
        <v>3322</v>
      </c>
      <c r="D1243" s="100" t="s">
        <v>656</v>
      </c>
      <c r="E1243" s="100">
        <v>17003</v>
      </c>
      <c r="F1243" s="164" t="s">
        <v>685</v>
      </c>
      <c r="G1243" s="128"/>
      <c r="H1243" s="120"/>
      <c r="I1243" s="197"/>
      <c r="J1243" s="193">
        <v>0</v>
      </c>
      <c r="K1243" s="107">
        <v>0</v>
      </c>
      <c r="L1243" s="193">
        <v>0</v>
      </c>
    </row>
    <row r="1244" spans="1:12" ht="12.75">
      <c r="A1244" s="325">
        <v>901</v>
      </c>
      <c r="B1244" s="476">
        <v>5366</v>
      </c>
      <c r="C1244" s="476">
        <v>6402</v>
      </c>
      <c r="D1244" s="100"/>
      <c r="E1244" s="100"/>
      <c r="F1244" s="164" t="s">
        <v>427</v>
      </c>
      <c r="G1244" s="128"/>
      <c r="H1244" s="120"/>
      <c r="I1244" s="197"/>
      <c r="J1244" s="193">
        <v>0</v>
      </c>
      <c r="K1244" s="107">
        <v>0</v>
      </c>
      <c r="L1244" s="193">
        <v>214</v>
      </c>
    </row>
    <row r="1245" spans="1:12" ht="12.75">
      <c r="A1245" s="325">
        <v>901</v>
      </c>
      <c r="B1245" s="476">
        <v>5221</v>
      </c>
      <c r="C1245" s="476">
        <v>3315</v>
      </c>
      <c r="D1245" s="100"/>
      <c r="E1245" s="100"/>
      <c r="F1245" s="40" t="s">
        <v>1060</v>
      </c>
      <c r="G1245" s="128"/>
      <c r="H1245" s="120"/>
      <c r="I1245" s="197"/>
      <c r="J1245" s="193">
        <v>0</v>
      </c>
      <c r="K1245" s="107">
        <v>0</v>
      </c>
      <c r="L1245" s="193">
        <v>2000</v>
      </c>
    </row>
    <row r="1246" spans="1:12" ht="12.75">
      <c r="A1246" s="325">
        <v>901</v>
      </c>
      <c r="B1246" s="476">
        <v>5901</v>
      </c>
      <c r="C1246" s="476">
        <v>3322</v>
      </c>
      <c r="D1246" s="100"/>
      <c r="E1246" s="100"/>
      <c r="F1246" s="67" t="s">
        <v>33</v>
      </c>
      <c r="G1246" s="128"/>
      <c r="H1246" s="120"/>
      <c r="I1246" s="197"/>
      <c r="J1246" s="193">
        <v>0</v>
      </c>
      <c r="K1246" s="107">
        <v>0</v>
      </c>
      <c r="L1246" s="193">
        <v>335</v>
      </c>
    </row>
    <row r="1247" spans="1:12" ht="12.75">
      <c r="A1247" s="73">
        <v>901</v>
      </c>
      <c r="B1247" s="476"/>
      <c r="C1247" s="476"/>
      <c r="D1247" s="100"/>
      <c r="E1247" s="100"/>
      <c r="F1247" s="65" t="s">
        <v>651</v>
      </c>
      <c r="G1247" s="112">
        <f>SUM(G1222+G1221)</f>
        <v>2185.0299999999997</v>
      </c>
      <c r="H1247" s="108">
        <f>SUM(H1221:H1243)</f>
        <v>2829.789</v>
      </c>
      <c r="I1247" s="112">
        <f>SUM(I1221:I1243)</f>
        <v>0</v>
      </c>
      <c r="J1247" s="112">
        <f>SUM(J1223:J1246)</f>
        <v>2687.228</v>
      </c>
      <c r="K1247" s="108">
        <f>SUM(K1223:K1246)</f>
        <v>5537.596</v>
      </c>
      <c r="L1247" s="112">
        <f>SUM(L1223:L1246)</f>
        <v>2694</v>
      </c>
    </row>
    <row r="1248" spans="1:12" ht="2.25" customHeight="1" thickBot="1">
      <c r="A1248" s="325"/>
      <c r="B1248" s="476"/>
      <c r="C1248" s="476"/>
      <c r="D1248" s="100"/>
      <c r="E1248" s="100" t="s">
        <v>316</v>
      </c>
      <c r="F1248" s="328"/>
      <c r="G1248" s="128"/>
      <c r="H1248" s="120"/>
      <c r="I1248" s="197"/>
      <c r="J1248" s="326"/>
      <c r="K1248" s="136"/>
      <c r="L1248" s="198"/>
    </row>
    <row r="1249" spans="1:12" ht="13.5" thickBot="1">
      <c r="A1249" s="327"/>
      <c r="B1249" s="488"/>
      <c r="C1249" s="488"/>
      <c r="D1249" s="213"/>
      <c r="E1249" s="213"/>
      <c r="F1249" s="228" t="s">
        <v>662</v>
      </c>
      <c r="G1249" s="116">
        <f aca="true" t="shared" si="0" ref="G1249:L1249">SUM(G1247)</f>
        <v>2185.0299999999997</v>
      </c>
      <c r="H1249" s="131">
        <f t="shared" si="0"/>
        <v>2829.789</v>
      </c>
      <c r="I1249" s="329">
        <f t="shared" si="0"/>
        <v>0</v>
      </c>
      <c r="J1249" s="329">
        <f t="shared" si="0"/>
        <v>2687.228</v>
      </c>
      <c r="K1249" s="131">
        <f t="shared" si="0"/>
        <v>5537.596</v>
      </c>
      <c r="L1249" s="329">
        <f t="shared" si="0"/>
        <v>2694</v>
      </c>
    </row>
    <row r="1250" spans="1:12" ht="3" customHeight="1" thickBot="1">
      <c r="A1250" s="327"/>
      <c r="B1250" s="488"/>
      <c r="C1250" s="488"/>
      <c r="D1250" s="213"/>
      <c r="E1250" s="213"/>
      <c r="F1250" s="11"/>
      <c r="G1250" s="128"/>
      <c r="H1250" s="120"/>
      <c r="I1250" s="197"/>
      <c r="J1250" s="128"/>
      <c r="K1250" s="120"/>
      <c r="L1250" s="684"/>
    </row>
    <row r="1251" spans="1:13" ht="15.75" thickBot="1">
      <c r="A1251" s="19"/>
      <c r="B1251" s="483"/>
      <c r="C1251" s="483"/>
      <c r="D1251" s="254"/>
      <c r="E1251" s="254"/>
      <c r="F1251" s="180" t="s">
        <v>849</v>
      </c>
      <c r="G1251" s="174">
        <f>G983+G978+G971+G932+G926+G891+G827+G724+G714+G525+G447+G313+G102+G1029+G1218+G1249+G639</f>
        <v>283435.346</v>
      </c>
      <c r="H1251" s="705">
        <f>H983+H978+H971+H932+H926+H891+H827+H724+H714+H525+H447+H313+H102+H1029+H1218+H1249+H639</f>
        <v>244388.111</v>
      </c>
      <c r="I1251" s="174">
        <f>I983+I978+I971+I932+I926+I891+I827+I724+I714+I525+I447+I313+I102+I1029+I1218+I1249+I639</f>
        <v>273597</v>
      </c>
      <c r="J1251" s="318">
        <f>J983+J978+J971+J932+J926+J891+J827+J724+J714+J525+J447+J313+J102+J1029+J1218+J1249+J639</f>
        <v>253354.228</v>
      </c>
      <c r="K1251" s="455">
        <f>SUM(K983+K978+K971+K932+K926+K891+K827+K724+K714+K525+K447+K313+K102+K1029+K1218+K1249+K639)</f>
        <v>210601.29399999994</v>
      </c>
      <c r="L1251" s="318">
        <f>SUM(L983+L978+L971+L932+L926+L891+L827+L724+L714+L525+L447+L313+L102+L1029+L1218+L1249+L639)</f>
        <v>234765</v>
      </c>
      <c r="M1251" s="459"/>
    </row>
    <row r="1252" spans="1:13" ht="12.75">
      <c r="A1252" s="19"/>
      <c r="B1252" s="483"/>
      <c r="C1252" s="483"/>
      <c r="D1252" s="254"/>
      <c r="E1252" s="254"/>
      <c r="H1252" s="92"/>
      <c r="L1252" s="335"/>
      <c r="M1252" s="459"/>
    </row>
    <row r="1253" spans="1:13" ht="12.75">
      <c r="A1253" s="25"/>
      <c r="B1253" s="488"/>
      <c r="C1253" s="488"/>
      <c r="D1253" s="213"/>
      <c r="E1253" s="213"/>
      <c r="F1253" s="1"/>
      <c r="G1253" s="1"/>
      <c r="H1253" s="93"/>
      <c r="I1253" s="139"/>
      <c r="L1253" s="246"/>
      <c r="M1253" s="459"/>
    </row>
    <row r="1254" spans="1:12" ht="12.75">
      <c r="A1254" s="25"/>
      <c r="B1254" s="488"/>
      <c r="C1254" s="488"/>
      <c r="D1254" s="213"/>
      <c r="E1254" s="213"/>
      <c r="F1254" s="1"/>
      <c r="G1254" s="1"/>
      <c r="H1254" s="93"/>
      <c r="I1254" s="139"/>
      <c r="J1254" s="7"/>
      <c r="K1254" s="7"/>
      <c r="L1254" s="246"/>
    </row>
    <row r="1255" spans="1:12" ht="12.75">
      <c r="A1255" s="25"/>
      <c r="B1255" s="488"/>
      <c r="C1255" s="488"/>
      <c r="D1255" s="213"/>
      <c r="E1255" s="213"/>
      <c r="F1255" s="1"/>
      <c r="G1255" s="1"/>
      <c r="H1255" s="93"/>
      <c r="I1255" s="139"/>
      <c r="L1255" s="246"/>
    </row>
    <row r="1256" spans="1:12" ht="12.75">
      <c r="A1256" s="25"/>
      <c r="B1256" s="488"/>
      <c r="C1256" s="488"/>
      <c r="D1256" s="213"/>
      <c r="E1256" s="213"/>
      <c r="F1256" s="1"/>
      <c r="G1256" s="1"/>
      <c r="H1256" s="93"/>
      <c r="I1256" s="139"/>
      <c r="L1256" s="246"/>
    </row>
    <row r="1257" spans="1:12" ht="12.75">
      <c r="A1257" s="25"/>
      <c r="B1257" s="488"/>
      <c r="C1257" s="488"/>
      <c r="D1257" s="213"/>
      <c r="E1257" s="213"/>
      <c r="F1257" s="1"/>
      <c r="G1257" s="1"/>
      <c r="H1257" s="93"/>
      <c r="I1257" s="139"/>
      <c r="L1257" s="246"/>
    </row>
    <row r="1258" spans="1:12" ht="12.75">
      <c r="A1258" s="25"/>
      <c r="B1258" s="488"/>
      <c r="C1258" s="488"/>
      <c r="D1258" s="213"/>
      <c r="E1258" s="213"/>
      <c r="F1258" s="1"/>
      <c r="G1258" s="1"/>
      <c r="H1258" s="93"/>
      <c r="I1258" s="139"/>
      <c r="L1258" s="246"/>
    </row>
    <row r="1259" spans="1:12" ht="12.75">
      <c r="A1259" s="25"/>
      <c r="B1259" s="488"/>
      <c r="C1259" s="488"/>
      <c r="D1259" s="213"/>
      <c r="E1259" s="213"/>
      <c r="F1259" s="1"/>
      <c r="G1259" s="1"/>
      <c r="H1259" s="93"/>
      <c r="I1259" s="139"/>
      <c r="L1259" s="246"/>
    </row>
    <row r="1260" spans="1:12" ht="12.75">
      <c r="A1260" s="25"/>
      <c r="B1260" s="488"/>
      <c r="C1260" s="488"/>
      <c r="D1260" s="213"/>
      <c r="E1260" s="213"/>
      <c r="F1260" s="1"/>
      <c r="G1260" s="1"/>
      <c r="H1260" s="93"/>
      <c r="I1260" s="139"/>
      <c r="L1260" s="139"/>
    </row>
    <row r="1261" spans="1:12" ht="12.75">
      <c r="A1261" s="25"/>
      <c r="B1261" s="488"/>
      <c r="C1261" s="488"/>
      <c r="D1261" s="213"/>
      <c r="E1261" s="213"/>
      <c r="F1261" s="1"/>
      <c r="G1261" s="1"/>
      <c r="H1261" s="93"/>
      <c r="I1261" s="139"/>
      <c r="L1261" s="139"/>
    </row>
    <row r="1262" spans="1:12" ht="12.75">
      <c r="A1262" s="25"/>
      <c r="B1262" s="488"/>
      <c r="C1262" s="488"/>
      <c r="D1262" s="213"/>
      <c r="E1262" s="213"/>
      <c r="F1262" s="1"/>
      <c r="G1262" s="1"/>
      <c r="H1262" s="93"/>
      <c r="I1262" s="139"/>
      <c r="L1262" s="139"/>
    </row>
    <row r="1263" spans="1:12" ht="12.75">
      <c r="A1263" s="25"/>
      <c r="B1263" s="488"/>
      <c r="C1263" s="488"/>
      <c r="D1263" s="213"/>
      <c r="E1263" s="213"/>
      <c r="F1263" s="1"/>
      <c r="G1263" s="1"/>
      <c r="H1263" s="93"/>
      <c r="I1263" s="139"/>
      <c r="L1263" s="139"/>
    </row>
    <row r="1264" spans="1:12" ht="12.75">
      <c r="A1264" s="25"/>
      <c r="B1264" s="488"/>
      <c r="C1264" s="488"/>
      <c r="D1264" s="213"/>
      <c r="E1264" s="213"/>
      <c r="F1264" s="1"/>
      <c r="G1264" s="1"/>
      <c r="H1264" s="93"/>
      <c r="I1264" s="139"/>
      <c r="L1264" s="139"/>
    </row>
    <row r="1265" spans="1:12" ht="15">
      <c r="A1265" s="25"/>
      <c r="B1265" s="488"/>
      <c r="C1265" s="488"/>
      <c r="D1265" s="213"/>
      <c r="E1265" s="213"/>
      <c r="F1265" s="27"/>
      <c r="G1265" s="1"/>
      <c r="H1265" s="93"/>
      <c r="I1265" s="139"/>
      <c r="L1265" s="139"/>
    </row>
    <row r="1266" spans="1:12" ht="12.75">
      <c r="A1266" s="25"/>
      <c r="B1266" s="488"/>
      <c r="C1266" s="488"/>
      <c r="D1266" s="213"/>
      <c r="E1266" s="213"/>
      <c r="F1266" s="1"/>
      <c r="G1266" s="1"/>
      <c r="H1266" s="93"/>
      <c r="I1266" s="139"/>
      <c r="L1266" s="139"/>
    </row>
    <row r="1267" spans="1:12" ht="15">
      <c r="A1267" s="25"/>
      <c r="B1267" s="488"/>
      <c r="C1267" s="488"/>
      <c r="D1267" s="213"/>
      <c r="E1267" s="213"/>
      <c r="F1267" s="28"/>
      <c r="G1267" s="1"/>
      <c r="H1267" s="93"/>
      <c r="I1267" s="139"/>
      <c r="L1267" s="139"/>
    </row>
    <row r="1268" spans="1:12" ht="12.75">
      <c r="A1268" s="25"/>
      <c r="B1268" s="488"/>
      <c r="C1268" s="488"/>
      <c r="D1268" s="213"/>
      <c r="E1268" s="213"/>
      <c r="F1268" s="1"/>
      <c r="G1268" s="1"/>
      <c r="H1268" s="93"/>
      <c r="I1268" s="139"/>
      <c r="L1268" s="139"/>
    </row>
    <row r="1269" spans="1:12" ht="12.75">
      <c r="A1269" s="25"/>
      <c r="B1269" s="488"/>
      <c r="C1269" s="488"/>
      <c r="D1269" s="213"/>
      <c r="E1269" s="213"/>
      <c r="F1269" s="1"/>
      <c r="G1269" s="1"/>
      <c r="H1269" s="93"/>
      <c r="I1269" s="139"/>
      <c r="L1269" s="139"/>
    </row>
    <row r="1270" spans="1:12" ht="12.75">
      <c r="A1270" s="25"/>
      <c r="B1270" s="488"/>
      <c r="C1270" s="488"/>
      <c r="D1270" s="213"/>
      <c r="E1270" s="213"/>
      <c r="F1270" s="1"/>
      <c r="G1270" s="1"/>
      <c r="H1270" s="93"/>
      <c r="I1270" s="139"/>
      <c r="L1270" s="139"/>
    </row>
    <row r="1271" spans="1:12" ht="12.75">
      <c r="A1271" s="25"/>
      <c r="B1271" s="488"/>
      <c r="C1271" s="488"/>
      <c r="D1271" s="213"/>
      <c r="E1271" s="213"/>
      <c r="F1271" s="1"/>
      <c r="G1271" s="1"/>
      <c r="H1271" s="93"/>
      <c r="I1271" s="139"/>
      <c r="L1271" s="139"/>
    </row>
    <row r="1272" spans="1:12" ht="12.75">
      <c r="A1272" s="25"/>
      <c r="B1272" s="488"/>
      <c r="C1272" s="488"/>
      <c r="D1272" s="213"/>
      <c r="E1272" s="213"/>
      <c r="F1272" s="1"/>
      <c r="G1272" s="1"/>
      <c r="H1272" s="93"/>
      <c r="I1272" s="139"/>
      <c r="L1272" s="139"/>
    </row>
    <row r="1273" spans="1:12" ht="12.75">
      <c r="A1273" s="25"/>
      <c r="B1273" s="488"/>
      <c r="C1273" s="488"/>
      <c r="D1273" s="213"/>
      <c r="E1273" s="213"/>
      <c r="F1273" s="1"/>
      <c r="G1273" s="1"/>
      <c r="H1273" s="93"/>
      <c r="I1273" s="139"/>
      <c r="L1273" s="139"/>
    </row>
    <row r="1274" spans="1:12" ht="12.75">
      <c r="A1274" s="25"/>
      <c r="B1274" s="488"/>
      <c r="C1274" s="488"/>
      <c r="D1274" s="213"/>
      <c r="E1274" s="213"/>
      <c r="F1274" s="1"/>
      <c r="G1274" s="1"/>
      <c r="H1274" s="93"/>
      <c r="I1274" s="139"/>
      <c r="L1274" s="139"/>
    </row>
    <row r="1275" spans="1:12" ht="12.75">
      <c r="A1275" s="25"/>
      <c r="B1275" s="488"/>
      <c r="C1275" s="488"/>
      <c r="D1275" s="213"/>
      <c r="E1275" s="213"/>
      <c r="F1275" s="1"/>
      <c r="G1275" s="1"/>
      <c r="H1275" s="93"/>
      <c r="I1275" s="139"/>
      <c r="L1275" s="139"/>
    </row>
    <row r="1276" spans="1:12" ht="12.75">
      <c r="A1276" s="25"/>
      <c r="B1276" s="488"/>
      <c r="C1276" s="488"/>
      <c r="D1276" s="213"/>
      <c r="E1276" s="213"/>
      <c r="F1276" s="11"/>
      <c r="G1276" s="1"/>
      <c r="H1276" s="93"/>
      <c r="I1276" s="139"/>
      <c r="L1276" s="139"/>
    </row>
    <row r="1277" spans="1:12" ht="12.75">
      <c r="A1277" s="25"/>
      <c r="B1277" s="488"/>
      <c r="C1277" s="488"/>
      <c r="D1277" s="213"/>
      <c r="E1277" s="213"/>
      <c r="F1277" s="1"/>
      <c r="G1277" s="1"/>
      <c r="H1277" s="93"/>
      <c r="I1277" s="139"/>
      <c r="L1277" s="139"/>
    </row>
    <row r="1278" spans="1:12" ht="12.75">
      <c r="A1278" s="25"/>
      <c r="B1278" s="488"/>
      <c r="C1278" s="488"/>
      <c r="D1278" s="213"/>
      <c r="E1278" s="213"/>
      <c r="F1278" s="1"/>
      <c r="G1278" s="1"/>
      <c r="H1278" s="93"/>
      <c r="I1278" s="139"/>
      <c r="L1278" s="139"/>
    </row>
    <row r="1279" spans="1:12" ht="12.75">
      <c r="A1279" s="25"/>
      <c r="B1279" s="488"/>
      <c r="C1279" s="488"/>
      <c r="D1279" s="213"/>
      <c r="E1279" s="213"/>
      <c r="F1279" s="1"/>
      <c r="G1279" s="1"/>
      <c r="H1279" s="93"/>
      <c r="I1279" s="139"/>
      <c r="L1279" s="139"/>
    </row>
    <row r="1280" spans="1:12" ht="12.75">
      <c r="A1280" s="25"/>
      <c r="B1280" s="488"/>
      <c r="C1280" s="488"/>
      <c r="D1280" s="213"/>
      <c r="E1280" s="213"/>
      <c r="F1280" s="1"/>
      <c r="G1280" s="1"/>
      <c r="H1280" s="93"/>
      <c r="I1280" s="139"/>
      <c r="L1280" s="139"/>
    </row>
    <row r="1281" spans="1:12" ht="12.75">
      <c r="A1281" s="25"/>
      <c r="B1281" s="488"/>
      <c r="C1281" s="488"/>
      <c r="D1281" s="213"/>
      <c r="E1281" s="213"/>
      <c r="F1281" s="1"/>
      <c r="G1281" s="1"/>
      <c r="H1281" s="93"/>
      <c r="I1281" s="139"/>
      <c r="L1281" s="139"/>
    </row>
    <row r="1282" spans="1:12" ht="12.75">
      <c r="A1282" s="25"/>
      <c r="B1282" s="488"/>
      <c r="C1282" s="488"/>
      <c r="D1282" s="213"/>
      <c r="E1282" s="213"/>
      <c r="F1282" s="11"/>
      <c r="G1282" s="1"/>
      <c r="H1282" s="93"/>
      <c r="I1282" s="139"/>
      <c r="L1282" s="139"/>
    </row>
    <row r="1283" spans="1:12" ht="15">
      <c r="A1283" s="25"/>
      <c r="B1283" s="488"/>
      <c r="C1283" s="488"/>
      <c r="D1283" s="213"/>
      <c r="E1283" s="213"/>
      <c r="F1283" s="28"/>
      <c r="G1283" s="1"/>
      <c r="H1283" s="93"/>
      <c r="I1283" s="139"/>
      <c r="L1283" s="139"/>
    </row>
    <row r="1284" spans="1:12" ht="15">
      <c r="A1284" s="25"/>
      <c r="B1284" s="488"/>
      <c r="C1284" s="488"/>
      <c r="D1284" s="213"/>
      <c r="E1284" s="213"/>
      <c r="F1284" s="28"/>
      <c r="G1284" s="1"/>
      <c r="H1284" s="93"/>
      <c r="I1284" s="139"/>
      <c r="L1284" s="139"/>
    </row>
    <row r="1285" spans="1:12" ht="15">
      <c r="A1285" s="25"/>
      <c r="B1285" s="488"/>
      <c r="C1285" s="488"/>
      <c r="D1285" s="213"/>
      <c r="E1285" s="213"/>
      <c r="F1285" s="28"/>
      <c r="G1285" s="1"/>
      <c r="H1285" s="93"/>
      <c r="I1285" s="139"/>
      <c r="L1285" s="139"/>
    </row>
    <row r="1286" spans="1:12" ht="15">
      <c r="A1286" s="25"/>
      <c r="B1286" s="488"/>
      <c r="C1286" s="488"/>
      <c r="D1286" s="213"/>
      <c r="E1286" s="213"/>
      <c r="F1286" s="28"/>
      <c r="G1286" s="1"/>
      <c r="H1286" s="93"/>
      <c r="I1286" s="139"/>
      <c r="L1286" s="139"/>
    </row>
    <row r="1287" spans="1:12" ht="15">
      <c r="A1287" s="25"/>
      <c r="B1287" s="488"/>
      <c r="C1287" s="488"/>
      <c r="D1287" s="213"/>
      <c r="E1287" s="213"/>
      <c r="F1287" s="28"/>
      <c r="G1287" s="1"/>
      <c r="H1287" s="93"/>
      <c r="I1287" s="139"/>
      <c r="L1287" s="139"/>
    </row>
    <row r="1288" spans="1:12" ht="15">
      <c r="A1288" s="25"/>
      <c r="B1288" s="488"/>
      <c r="C1288" s="488"/>
      <c r="D1288" s="213"/>
      <c r="E1288" s="213"/>
      <c r="F1288" s="28"/>
      <c r="G1288" s="1"/>
      <c r="H1288" s="93"/>
      <c r="I1288" s="139"/>
      <c r="L1288" s="139"/>
    </row>
    <row r="1289" spans="1:12" ht="15">
      <c r="A1289" s="25"/>
      <c r="B1289" s="488"/>
      <c r="C1289" s="488"/>
      <c r="D1289" s="213"/>
      <c r="E1289" s="213"/>
      <c r="F1289" s="28"/>
      <c r="G1289" s="1"/>
      <c r="H1289" s="93"/>
      <c r="I1289" s="139"/>
      <c r="L1289" s="139"/>
    </row>
    <row r="1290" spans="1:12" ht="15">
      <c r="A1290" s="25"/>
      <c r="B1290" s="488"/>
      <c r="C1290" s="488"/>
      <c r="D1290" s="213"/>
      <c r="E1290" s="213"/>
      <c r="F1290" s="28"/>
      <c r="G1290" s="1"/>
      <c r="H1290" s="93"/>
      <c r="I1290" s="139"/>
      <c r="L1290" s="139"/>
    </row>
    <row r="1291" spans="1:12" ht="15">
      <c r="A1291" s="25"/>
      <c r="B1291" s="488"/>
      <c r="C1291" s="488"/>
      <c r="D1291" s="213"/>
      <c r="E1291" s="213"/>
      <c r="F1291" s="28"/>
      <c r="G1291" s="1"/>
      <c r="H1291" s="93"/>
      <c r="I1291" s="139"/>
      <c r="L1291" s="139"/>
    </row>
    <row r="1292" spans="1:12" ht="15">
      <c r="A1292" s="25"/>
      <c r="B1292" s="488"/>
      <c r="C1292" s="488"/>
      <c r="D1292" s="213"/>
      <c r="E1292" s="213"/>
      <c r="F1292" s="28"/>
      <c r="G1292" s="1"/>
      <c r="H1292" s="93"/>
      <c r="I1292" s="139"/>
      <c r="L1292" s="139"/>
    </row>
    <row r="1293" spans="1:12" ht="15">
      <c r="A1293" s="25"/>
      <c r="B1293" s="488"/>
      <c r="C1293" s="488"/>
      <c r="D1293" s="213"/>
      <c r="E1293" s="213"/>
      <c r="F1293" s="28"/>
      <c r="G1293" s="1"/>
      <c r="H1293" s="93"/>
      <c r="I1293" s="139"/>
      <c r="L1293" s="139"/>
    </row>
    <row r="1294" spans="1:12" ht="15">
      <c r="A1294" s="25"/>
      <c r="B1294" s="488"/>
      <c r="C1294" s="488"/>
      <c r="D1294" s="213"/>
      <c r="E1294" s="213"/>
      <c r="F1294" s="28"/>
      <c r="G1294" s="1"/>
      <c r="H1294" s="93"/>
      <c r="I1294" s="139"/>
      <c r="L1294" s="139"/>
    </row>
    <row r="1295" spans="1:12" ht="12.75">
      <c r="A1295" s="25"/>
      <c r="B1295" s="488"/>
      <c r="C1295" s="488"/>
      <c r="D1295" s="213"/>
      <c r="E1295" s="213"/>
      <c r="F1295" s="1"/>
      <c r="G1295" s="26"/>
      <c r="H1295" s="94"/>
      <c r="I1295" s="206"/>
      <c r="L1295" s="206"/>
    </row>
    <row r="1296" spans="1:12" ht="12.75">
      <c r="A1296" s="23"/>
      <c r="B1296" s="485"/>
      <c r="C1296" s="485"/>
      <c r="D1296" s="211"/>
      <c r="E1296" s="211"/>
      <c r="F1296" s="23"/>
      <c r="G1296" s="23"/>
      <c r="H1296" s="95"/>
      <c r="I1296" s="207"/>
      <c r="L1296" s="207"/>
    </row>
    <row r="1297" spans="1:12" ht="15">
      <c r="A1297" s="25"/>
      <c r="B1297" s="488"/>
      <c r="C1297" s="488"/>
      <c r="D1297" s="213"/>
      <c r="E1297" s="213"/>
      <c r="F1297" s="28"/>
      <c r="G1297" s="1"/>
      <c r="H1297" s="93"/>
      <c r="I1297" s="139"/>
      <c r="L1297" s="139"/>
    </row>
    <row r="1298" spans="1:12" ht="15">
      <c r="A1298" s="25"/>
      <c r="B1298" s="488"/>
      <c r="C1298" s="488"/>
      <c r="D1298" s="213"/>
      <c r="E1298" s="213"/>
      <c r="F1298" s="28"/>
      <c r="G1298" s="1"/>
      <c r="H1298" s="93"/>
      <c r="I1298" s="139"/>
      <c r="L1298" s="139"/>
    </row>
    <row r="1299" spans="1:12" ht="15">
      <c r="A1299" s="25"/>
      <c r="B1299" s="488"/>
      <c r="C1299" s="488"/>
      <c r="D1299" s="213"/>
      <c r="E1299" s="213"/>
      <c r="F1299" s="28"/>
      <c r="G1299" s="1"/>
      <c r="H1299" s="93"/>
      <c r="I1299" s="139"/>
      <c r="L1299" s="139"/>
    </row>
    <row r="1300" spans="1:12" ht="12.75">
      <c r="A1300" s="25"/>
      <c r="B1300" s="488"/>
      <c r="C1300" s="488"/>
      <c r="D1300" s="213"/>
      <c r="E1300" s="213"/>
      <c r="F1300" s="1"/>
      <c r="G1300" s="1"/>
      <c r="H1300" s="93"/>
      <c r="I1300" s="139"/>
      <c r="L1300" s="139"/>
    </row>
    <row r="1301" spans="1:12" ht="12.75">
      <c r="A1301" s="25"/>
      <c r="B1301" s="488"/>
      <c r="C1301" s="488"/>
      <c r="D1301" s="213"/>
      <c r="E1301" s="213"/>
      <c r="F1301" s="1"/>
      <c r="G1301" s="1"/>
      <c r="H1301" s="93"/>
      <c r="I1301" s="139"/>
      <c r="L1301" s="139"/>
    </row>
    <row r="1302" spans="1:12" ht="12.75">
      <c r="A1302" s="25"/>
      <c r="B1302" s="488"/>
      <c r="C1302" s="488"/>
      <c r="D1302" s="213"/>
      <c r="E1302" s="213"/>
      <c r="F1302" s="1"/>
      <c r="G1302" s="1"/>
      <c r="H1302" s="93"/>
      <c r="I1302" s="139"/>
      <c r="L1302" s="139"/>
    </row>
    <row r="1303" spans="1:12" ht="12.75">
      <c r="A1303" s="25"/>
      <c r="B1303" s="488"/>
      <c r="C1303" s="488"/>
      <c r="D1303" s="213"/>
      <c r="E1303" s="213"/>
      <c r="F1303" s="1"/>
      <c r="G1303" s="1"/>
      <c r="H1303" s="93"/>
      <c r="I1303" s="139"/>
      <c r="L1303" s="139"/>
    </row>
    <row r="1304" spans="1:12" ht="12.75">
      <c r="A1304" s="25"/>
      <c r="B1304" s="488"/>
      <c r="C1304" s="488"/>
      <c r="D1304" s="213"/>
      <c r="E1304" s="213"/>
      <c r="F1304" s="1"/>
      <c r="G1304" s="1"/>
      <c r="H1304" s="93"/>
      <c r="I1304" s="139"/>
      <c r="L1304" s="139"/>
    </row>
    <row r="1305" spans="1:12" ht="12.75">
      <c r="A1305" s="25"/>
      <c r="B1305" s="488"/>
      <c r="C1305" s="488"/>
      <c r="D1305" s="213"/>
      <c r="E1305" s="213"/>
      <c r="F1305" s="1"/>
      <c r="G1305" s="1"/>
      <c r="H1305" s="93"/>
      <c r="I1305" s="139"/>
      <c r="L1305" s="139"/>
    </row>
    <row r="1306" spans="1:12" ht="12.75">
      <c r="A1306" s="25"/>
      <c r="B1306" s="488"/>
      <c r="C1306" s="488"/>
      <c r="D1306" s="213"/>
      <c r="E1306" s="213"/>
      <c r="F1306" s="1"/>
      <c r="G1306" s="1"/>
      <c r="H1306" s="93"/>
      <c r="I1306" s="139"/>
      <c r="L1306" s="139"/>
    </row>
    <row r="1307" spans="1:12" ht="12.75">
      <c r="A1307" s="25"/>
      <c r="B1307" s="488"/>
      <c r="C1307" s="488"/>
      <c r="D1307" s="213"/>
      <c r="E1307" s="213"/>
      <c r="F1307" s="1"/>
      <c r="G1307" s="1"/>
      <c r="H1307" s="93"/>
      <c r="I1307" s="139"/>
      <c r="L1307" s="139"/>
    </row>
    <row r="1308" spans="1:12" ht="12.75">
      <c r="A1308" s="25"/>
      <c r="B1308" s="488"/>
      <c r="C1308" s="488"/>
      <c r="D1308" s="213"/>
      <c r="E1308" s="213"/>
      <c r="F1308" s="1"/>
      <c r="G1308" s="1"/>
      <c r="H1308" s="93"/>
      <c r="I1308" s="139"/>
      <c r="L1308" s="139"/>
    </row>
    <row r="1309" spans="1:12" ht="12.75">
      <c r="A1309" s="25"/>
      <c r="B1309" s="488"/>
      <c r="C1309" s="488"/>
      <c r="D1309" s="213"/>
      <c r="E1309" s="213"/>
      <c r="F1309" s="1"/>
      <c r="G1309" s="1"/>
      <c r="H1309" s="93"/>
      <c r="I1309" s="139"/>
      <c r="L1309" s="139"/>
    </row>
    <row r="1310" spans="1:12" ht="12.75">
      <c r="A1310" s="25"/>
      <c r="B1310" s="488"/>
      <c r="C1310" s="488"/>
      <c r="D1310" s="213"/>
      <c r="E1310" s="213"/>
      <c r="F1310" s="1"/>
      <c r="G1310" s="1"/>
      <c r="H1310" s="93"/>
      <c r="I1310" s="139"/>
      <c r="L1310" s="139"/>
    </row>
    <row r="1311" spans="1:12" ht="12.75">
      <c r="A1311" s="25"/>
      <c r="B1311" s="488"/>
      <c r="C1311" s="488"/>
      <c r="D1311" s="213"/>
      <c r="E1311" s="213"/>
      <c r="F1311" s="1"/>
      <c r="G1311" s="1"/>
      <c r="H1311" s="93"/>
      <c r="I1311" s="139"/>
      <c r="L1311" s="139"/>
    </row>
    <row r="1312" spans="1:12" ht="12.75">
      <c r="A1312" s="25"/>
      <c r="B1312" s="488"/>
      <c r="C1312" s="488"/>
      <c r="D1312" s="213"/>
      <c r="E1312" s="213"/>
      <c r="F1312" s="1"/>
      <c r="G1312" s="1"/>
      <c r="H1312" s="93"/>
      <c r="I1312" s="139"/>
      <c r="L1312" s="139"/>
    </row>
    <row r="1313" spans="1:12" ht="12.75">
      <c r="A1313" s="25"/>
      <c r="B1313" s="488"/>
      <c r="C1313" s="488"/>
      <c r="D1313" s="213"/>
      <c r="E1313" s="213"/>
      <c r="F1313" s="1"/>
      <c r="G1313" s="1"/>
      <c r="H1313" s="93"/>
      <c r="I1313" s="139"/>
      <c r="L1313" s="139"/>
    </row>
    <row r="1314" spans="1:12" ht="12.75">
      <c r="A1314" s="25"/>
      <c r="B1314" s="488"/>
      <c r="C1314" s="488"/>
      <c r="D1314" s="213"/>
      <c r="E1314" s="213"/>
      <c r="F1314" s="1"/>
      <c r="G1314" s="1"/>
      <c r="H1314" s="93"/>
      <c r="I1314" s="139"/>
      <c r="L1314" s="139"/>
    </row>
    <row r="1315" spans="1:12" ht="12.75">
      <c r="A1315" s="25"/>
      <c r="B1315" s="488"/>
      <c r="C1315" s="488"/>
      <c r="D1315" s="213"/>
      <c r="E1315" s="213"/>
      <c r="F1315" s="1"/>
      <c r="G1315" s="1"/>
      <c r="H1315" s="93"/>
      <c r="I1315" s="139"/>
      <c r="L1315" s="139"/>
    </row>
    <row r="1316" spans="1:12" ht="12.75">
      <c r="A1316" s="25"/>
      <c r="B1316" s="488"/>
      <c r="C1316" s="488"/>
      <c r="D1316" s="213"/>
      <c r="E1316" s="213"/>
      <c r="F1316" s="1"/>
      <c r="G1316" s="1"/>
      <c r="H1316" s="93"/>
      <c r="I1316" s="139"/>
      <c r="L1316" s="139"/>
    </row>
    <row r="1317" spans="1:12" ht="12.75">
      <c r="A1317" s="25"/>
      <c r="B1317" s="488"/>
      <c r="C1317" s="488"/>
      <c r="D1317" s="213"/>
      <c r="E1317" s="213"/>
      <c r="F1317" s="1"/>
      <c r="G1317" s="1"/>
      <c r="H1317" s="93"/>
      <c r="I1317" s="139"/>
      <c r="L1317" s="139"/>
    </row>
    <row r="1318" spans="1:12" ht="12.75">
      <c r="A1318" s="25"/>
      <c r="B1318" s="488"/>
      <c r="C1318" s="488"/>
      <c r="D1318" s="213"/>
      <c r="E1318" s="213"/>
      <c r="F1318" s="1"/>
      <c r="G1318" s="1"/>
      <c r="H1318" s="93"/>
      <c r="I1318" s="139"/>
      <c r="L1318" s="139"/>
    </row>
    <row r="1319" spans="1:12" ht="12.75">
      <c r="A1319" s="25"/>
      <c r="B1319" s="488"/>
      <c r="C1319" s="488"/>
      <c r="D1319" s="213"/>
      <c r="E1319" s="213"/>
      <c r="F1319" s="1"/>
      <c r="G1319" s="1"/>
      <c r="H1319" s="93"/>
      <c r="I1319" s="139"/>
      <c r="L1319" s="139"/>
    </row>
    <row r="1320" spans="1:12" ht="12.75">
      <c r="A1320" s="25"/>
      <c r="B1320" s="488"/>
      <c r="C1320" s="488"/>
      <c r="D1320" s="213"/>
      <c r="E1320" s="213"/>
      <c r="F1320" s="1"/>
      <c r="G1320" s="1"/>
      <c r="H1320" s="93"/>
      <c r="I1320" s="139"/>
      <c r="L1320" s="139"/>
    </row>
    <row r="1321" spans="1:12" ht="12.75">
      <c r="A1321" s="25"/>
      <c r="B1321" s="488"/>
      <c r="C1321" s="488"/>
      <c r="D1321" s="213"/>
      <c r="E1321" s="213"/>
      <c r="F1321" s="1"/>
      <c r="G1321" s="1"/>
      <c r="H1321" s="93"/>
      <c r="I1321" s="139"/>
      <c r="L1321" s="139"/>
    </row>
    <row r="1322" spans="1:12" ht="12.75">
      <c r="A1322" s="25"/>
      <c r="B1322" s="488"/>
      <c r="C1322" s="488"/>
      <c r="D1322" s="213"/>
      <c r="E1322" s="213"/>
      <c r="F1322" s="1"/>
      <c r="G1322" s="1"/>
      <c r="H1322" s="93"/>
      <c r="I1322" s="139"/>
      <c r="L1322" s="139"/>
    </row>
    <row r="1323" spans="1:12" ht="12.75">
      <c r="A1323" s="25"/>
      <c r="B1323" s="488"/>
      <c r="C1323" s="488"/>
      <c r="D1323" s="213"/>
      <c r="E1323" s="213"/>
      <c r="F1323" s="1"/>
      <c r="G1323" s="1"/>
      <c r="H1323" s="93"/>
      <c r="I1323" s="139"/>
      <c r="L1323" s="139"/>
    </row>
    <row r="1324" spans="1:12" ht="12.75">
      <c r="A1324" s="25"/>
      <c r="B1324" s="488"/>
      <c r="C1324" s="488"/>
      <c r="D1324" s="213"/>
      <c r="E1324" s="213"/>
      <c r="F1324" s="1"/>
      <c r="G1324" s="1"/>
      <c r="H1324" s="93"/>
      <c r="I1324" s="139"/>
      <c r="L1324" s="139"/>
    </row>
    <row r="1325" spans="1:12" ht="12.75">
      <c r="A1325" s="25"/>
      <c r="B1325" s="488"/>
      <c r="C1325" s="488"/>
      <c r="D1325" s="213"/>
      <c r="E1325" s="213"/>
      <c r="F1325" s="1"/>
      <c r="G1325" s="1"/>
      <c r="H1325" s="93"/>
      <c r="I1325" s="139"/>
      <c r="L1325" s="139"/>
    </row>
    <row r="1326" spans="1:12" ht="12.75">
      <c r="A1326" s="25"/>
      <c r="B1326" s="488"/>
      <c r="C1326" s="488"/>
      <c r="D1326" s="213"/>
      <c r="E1326" s="213"/>
      <c r="F1326" s="1"/>
      <c r="G1326" s="1"/>
      <c r="H1326" s="93"/>
      <c r="I1326" s="139"/>
      <c r="L1326" s="139"/>
    </row>
    <row r="1327" spans="1:12" ht="12.75">
      <c r="A1327" s="25"/>
      <c r="B1327" s="488"/>
      <c r="C1327" s="488"/>
      <c r="D1327" s="213"/>
      <c r="E1327" s="213"/>
      <c r="F1327" s="1"/>
      <c r="G1327" s="1"/>
      <c r="H1327" s="93"/>
      <c r="I1327" s="139"/>
      <c r="L1327" s="139"/>
    </row>
    <row r="1328" spans="1:12" ht="12.75">
      <c r="A1328" s="25"/>
      <c r="B1328" s="488"/>
      <c r="C1328" s="488"/>
      <c r="D1328" s="213"/>
      <c r="E1328" s="213"/>
      <c r="F1328" s="1"/>
      <c r="G1328" s="1"/>
      <c r="H1328" s="93"/>
      <c r="I1328" s="139"/>
      <c r="L1328" s="139"/>
    </row>
    <row r="1329" spans="1:12" ht="12.75">
      <c r="A1329" s="25"/>
      <c r="B1329" s="488"/>
      <c r="C1329" s="488"/>
      <c r="D1329" s="213"/>
      <c r="E1329" s="213"/>
      <c r="F1329" s="11"/>
      <c r="G1329" s="1"/>
      <c r="H1329" s="93"/>
      <c r="I1329" s="139"/>
      <c r="L1329" s="139"/>
    </row>
    <row r="1330" spans="1:12" ht="12.75">
      <c r="A1330" s="25"/>
      <c r="B1330" s="488"/>
      <c r="C1330" s="488"/>
      <c r="D1330" s="213"/>
      <c r="E1330" s="213"/>
      <c r="F1330" s="1"/>
      <c r="G1330" s="1"/>
      <c r="H1330" s="93"/>
      <c r="I1330" s="139"/>
      <c r="L1330" s="139"/>
    </row>
    <row r="1331" spans="1:12" ht="12.75">
      <c r="A1331" s="25"/>
      <c r="B1331" s="488"/>
      <c r="C1331" s="488"/>
      <c r="D1331" s="213"/>
      <c r="E1331" s="213"/>
      <c r="F1331" s="1"/>
      <c r="G1331" s="1"/>
      <c r="H1331" s="93"/>
      <c r="I1331" s="139"/>
      <c r="L1331" s="139"/>
    </row>
    <row r="1332" spans="1:12" ht="12.75">
      <c r="A1332" s="25"/>
      <c r="B1332" s="488"/>
      <c r="C1332" s="488"/>
      <c r="D1332" s="213"/>
      <c r="E1332" s="213"/>
      <c r="F1332" s="1"/>
      <c r="G1332" s="1"/>
      <c r="H1332" s="93"/>
      <c r="I1332" s="139"/>
      <c r="L1332" s="139"/>
    </row>
    <row r="1333" spans="1:12" ht="12.75">
      <c r="A1333" s="25"/>
      <c r="B1333" s="488"/>
      <c r="C1333" s="488"/>
      <c r="D1333" s="213"/>
      <c r="E1333" s="213"/>
      <c r="F1333" s="1"/>
      <c r="G1333" s="1"/>
      <c r="H1333" s="93"/>
      <c r="I1333" s="139"/>
      <c r="L1333" s="139"/>
    </row>
    <row r="1334" spans="1:12" ht="12.75">
      <c r="A1334" s="25"/>
      <c r="B1334" s="488"/>
      <c r="C1334" s="488"/>
      <c r="D1334" s="213"/>
      <c r="E1334" s="213"/>
      <c r="F1334" s="1"/>
      <c r="G1334" s="1"/>
      <c r="H1334" s="93"/>
      <c r="I1334" s="139"/>
      <c r="L1334" s="139"/>
    </row>
    <row r="1335" spans="1:12" ht="12.75">
      <c r="A1335" s="25"/>
      <c r="B1335" s="488"/>
      <c r="C1335" s="488"/>
      <c r="D1335" s="213"/>
      <c r="E1335" s="213"/>
      <c r="F1335" s="1"/>
      <c r="G1335" s="1"/>
      <c r="H1335" s="93"/>
      <c r="I1335" s="139"/>
      <c r="L1335" s="139"/>
    </row>
    <row r="1336" spans="1:12" ht="12.75">
      <c r="A1336" s="25"/>
      <c r="B1336" s="488"/>
      <c r="C1336" s="488"/>
      <c r="D1336" s="213"/>
      <c r="E1336" s="213"/>
      <c r="F1336" s="1"/>
      <c r="G1336" s="1"/>
      <c r="H1336" s="93"/>
      <c r="I1336" s="139"/>
      <c r="L1336" s="139"/>
    </row>
    <row r="1337" spans="1:8" ht="12.75">
      <c r="A1337" s="19"/>
      <c r="B1337" s="483"/>
      <c r="C1337" s="483"/>
      <c r="D1337" s="254"/>
      <c r="E1337" s="254"/>
      <c r="H1337" s="92"/>
    </row>
    <row r="1338" spans="1:8" ht="12.75">
      <c r="A1338" s="19"/>
      <c r="B1338" s="483"/>
      <c r="C1338" s="483"/>
      <c r="D1338" s="254"/>
      <c r="E1338" s="254"/>
      <c r="H1338" s="92"/>
    </row>
    <row r="1339" spans="1:8" ht="12.75">
      <c r="A1339" s="19"/>
      <c r="B1339" s="483"/>
      <c r="C1339" s="483"/>
      <c r="D1339" s="254"/>
      <c r="E1339" s="254"/>
      <c r="H1339" s="92"/>
    </row>
    <row r="1340" spans="1:8" ht="12.75">
      <c r="A1340" s="19"/>
      <c r="B1340" s="483"/>
      <c r="C1340" s="483"/>
      <c r="D1340" s="254"/>
      <c r="E1340" s="254"/>
      <c r="H1340" s="92"/>
    </row>
    <row r="1341" spans="1:8" ht="12.75">
      <c r="A1341" s="19"/>
      <c r="B1341" s="483"/>
      <c r="C1341" s="483"/>
      <c r="D1341" s="254"/>
      <c r="E1341" s="254"/>
      <c r="H1341" s="92"/>
    </row>
    <row r="1342" spans="1:8" ht="12.75">
      <c r="A1342" s="19"/>
      <c r="B1342" s="483"/>
      <c r="C1342" s="483"/>
      <c r="D1342" s="254"/>
      <c r="E1342" s="254"/>
      <c r="H1342" s="92"/>
    </row>
    <row r="1343" spans="1:8" ht="12.75">
      <c r="A1343" s="19"/>
      <c r="B1343" s="483"/>
      <c r="C1343" s="483"/>
      <c r="D1343" s="254"/>
      <c r="E1343" s="254"/>
      <c r="H1343" s="92"/>
    </row>
    <row r="1344" spans="1:8" ht="12.75">
      <c r="A1344" s="19"/>
      <c r="B1344" s="483"/>
      <c r="C1344" s="483"/>
      <c r="D1344" s="254"/>
      <c r="E1344" s="254"/>
      <c r="H1344" s="92"/>
    </row>
    <row r="1345" spans="1:8" ht="12.75">
      <c r="A1345" s="19"/>
      <c r="B1345" s="483"/>
      <c r="C1345" s="483"/>
      <c r="D1345" s="254"/>
      <c r="E1345" s="254"/>
      <c r="H1345" s="92"/>
    </row>
    <row r="1346" spans="1:8" ht="12.75">
      <c r="A1346" s="19"/>
      <c r="B1346" s="483"/>
      <c r="C1346" s="483"/>
      <c r="D1346" s="254"/>
      <c r="E1346" s="254"/>
      <c r="H1346" s="92"/>
    </row>
    <row r="1347" spans="1:8" ht="12.75">
      <c r="A1347" s="19"/>
      <c r="B1347" s="483"/>
      <c r="C1347" s="483"/>
      <c r="D1347" s="254"/>
      <c r="E1347" s="254"/>
      <c r="H1347" s="92"/>
    </row>
    <row r="1348" spans="1:8" ht="12.75">
      <c r="A1348" s="19"/>
      <c r="B1348" s="483"/>
      <c r="C1348" s="483"/>
      <c r="D1348" s="254"/>
      <c r="E1348" s="254"/>
      <c r="H1348" s="92"/>
    </row>
    <row r="1349" spans="1:8" ht="12.75">
      <c r="A1349" s="19"/>
      <c r="B1349" s="483"/>
      <c r="C1349" s="483"/>
      <c r="D1349" s="254"/>
      <c r="E1349" s="254"/>
      <c r="H1349" s="92"/>
    </row>
    <row r="1350" spans="1:8" ht="12.75">
      <c r="A1350" s="19"/>
      <c r="B1350" s="483"/>
      <c r="C1350" s="483"/>
      <c r="D1350" s="254"/>
      <c r="E1350" s="254"/>
      <c r="H1350" s="92"/>
    </row>
    <row r="1351" spans="1:8" ht="12.75">
      <c r="A1351" s="19"/>
      <c r="B1351" s="483"/>
      <c r="C1351" s="483"/>
      <c r="D1351" s="254"/>
      <c r="E1351" s="254"/>
      <c r="H1351" s="92"/>
    </row>
    <row r="1352" spans="1:8" ht="12.75">
      <c r="A1352" s="19"/>
      <c r="B1352" s="483"/>
      <c r="C1352" s="483"/>
      <c r="D1352" s="254"/>
      <c r="E1352" s="254"/>
      <c r="H1352" s="92"/>
    </row>
    <row r="1353" spans="1:8" ht="12.75">
      <c r="A1353" s="19"/>
      <c r="B1353" s="483"/>
      <c r="C1353" s="483"/>
      <c r="D1353" s="254"/>
      <c r="E1353" s="254"/>
      <c r="H1353" s="92"/>
    </row>
    <row r="1354" spans="1:8" ht="12.75">
      <c r="A1354" s="19"/>
      <c r="B1354" s="483"/>
      <c r="C1354" s="483"/>
      <c r="D1354" s="254"/>
      <c r="E1354" s="254"/>
      <c r="H1354" s="92"/>
    </row>
    <row r="1355" spans="1:8" ht="12.75">
      <c r="A1355" s="19"/>
      <c r="B1355" s="483"/>
      <c r="C1355" s="483"/>
      <c r="D1355" s="254"/>
      <c r="E1355" s="254"/>
      <c r="H1355" s="92"/>
    </row>
    <row r="1356" spans="1:8" ht="12.75">
      <c r="A1356" s="19"/>
      <c r="B1356" s="483"/>
      <c r="C1356" s="483"/>
      <c r="D1356" s="254"/>
      <c r="E1356" s="254"/>
      <c r="H1356" s="92"/>
    </row>
    <row r="1357" spans="1:8" ht="12.75">
      <c r="A1357" s="19"/>
      <c r="B1357" s="483"/>
      <c r="C1357" s="483"/>
      <c r="D1357" s="254"/>
      <c r="E1357" s="254"/>
      <c r="H1357" s="92"/>
    </row>
    <row r="1358" spans="1:8" ht="12.75">
      <c r="A1358" s="19"/>
      <c r="B1358" s="483"/>
      <c r="C1358" s="483"/>
      <c r="D1358" s="254"/>
      <c r="E1358" s="254"/>
      <c r="H1358" s="92"/>
    </row>
    <row r="1359" spans="1:8" ht="12.75">
      <c r="A1359" s="19"/>
      <c r="B1359" s="483"/>
      <c r="C1359" s="483"/>
      <c r="D1359" s="254"/>
      <c r="E1359" s="254"/>
      <c r="H1359" s="92"/>
    </row>
    <row r="1360" spans="1:8" ht="12.75">
      <c r="A1360" s="19"/>
      <c r="B1360" s="483"/>
      <c r="C1360" s="483"/>
      <c r="D1360" s="254"/>
      <c r="E1360" s="254"/>
      <c r="H1360" s="92"/>
    </row>
    <row r="1361" spans="1:8" ht="12.75">
      <c r="A1361" s="19"/>
      <c r="B1361" s="483"/>
      <c r="C1361" s="483"/>
      <c r="D1361" s="254"/>
      <c r="E1361" s="254"/>
      <c r="H1361" s="92"/>
    </row>
    <row r="1362" spans="1:8" ht="12.75">
      <c r="A1362" s="19"/>
      <c r="B1362" s="483"/>
      <c r="C1362" s="483"/>
      <c r="D1362" s="254"/>
      <c r="E1362" s="254"/>
      <c r="H1362" s="92"/>
    </row>
    <row r="1363" spans="1:8" ht="12.75">
      <c r="A1363" s="19"/>
      <c r="B1363" s="483"/>
      <c r="C1363" s="483"/>
      <c r="D1363" s="254"/>
      <c r="E1363" s="254"/>
      <c r="H1363" s="92"/>
    </row>
    <row r="1364" spans="1:8" ht="12.75">
      <c r="A1364" s="19"/>
      <c r="B1364" s="483"/>
      <c r="C1364" s="483"/>
      <c r="D1364" s="254"/>
      <c r="E1364" s="254"/>
      <c r="H1364" s="92"/>
    </row>
    <row r="1365" spans="1:8" ht="12.75">
      <c r="A1365" s="19"/>
      <c r="B1365" s="483"/>
      <c r="C1365" s="483"/>
      <c r="D1365" s="254"/>
      <c r="E1365" s="254"/>
      <c r="H1365" s="92"/>
    </row>
    <row r="1366" spans="1:8" ht="12.75">
      <c r="A1366" s="19"/>
      <c r="B1366" s="483"/>
      <c r="C1366" s="483"/>
      <c r="D1366" s="254"/>
      <c r="E1366" s="254"/>
      <c r="H1366" s="92"/>
    </row>
    <row r="1367" spans="1:8" ht="12.75">
      <c r="A1367" s="19"/>
      <c r="B1367" s="483"/>
      <c r="C1367" s="483"/>
      <c r="D1367" s="254"/>
      <c r="E1367" s="254"/>
      <c r="H1367" s="92"/>
    </row>
    <row r="1368" spans="1:8" ht="12.75">
      <c r="A1368" s="19"/>
      <c r="B1368" s="483"/>
      <c r="C1368" s="483"/>
      <c r="D1368" s="254"/>
      <c r="E1368" s="254"/>
      <c r="H1368" s="92"/>
    </row>
    <row r="1369" spans="1:8" ht="12.75">
      <c r="A1369" s="19"/>
      <c r="B1369" s="483"/>
      <c r="C1369" s="483"/>
      <c r="D1369" s="254"/>
      <c r="E1369" s="254"/>
      <c r="H1369" s="92"/>
    </row>
    <row r="1370" spans="1:8" ht="12.75">
      <c r="A1370" s="19"/>
      <c r="B1370" s="483"/>
      <c r="C1370" s="483"/>
      <c r="D1370" s="254"/>
      <c r="E1370" s="254"/>
      <c r="H1370" s="92"/>
    </row>
    <row r="1371" spans="1:8" ht="12.75">
      <c r="A1371" s="19"/>
      <c r="B1371" s="483"/>
      <c r="C1371" s="483"/>
      <c r="D1371" s="254"/>
      <c r="E1371" s="254"/>
      <c r="H1371" s="92"/>
    </row>
    <row r="1372" spans="1:8" ht="12.75">
      <c r="A1372" s="19"/>
      <c r="B1372" s="483"/>
      <c r="C1372" s="483"/>
      <c r="D1372" s="254"/>
      <c r="E1372" s="254"/>
      <c r="H1372" s="92"/>
    </row>
    <row r="1373" spans="1:8" ht="12.75">
      <c r="A1373" s="19"/>
      <c r="B1373" s="483"/>
      <c r="C1373" s="483"/>
      <c r="D1373" s="254"/>
      <c r="E1373" s="254"/>
      <c r="H1373" s="92"/>
    </row>
    <row r="1374" spans="1:8" ht="12.75">
      <c r="A1374" s="19"/>
      <c r="B1374" s="483"/>
      <c r="C1374" s="483"/>
      <c r="D1374" s="254"/>
      <c r="E1374" s="254"/>
      <c r="H1374" s="92"/>
    </row>
    <row r="1375" spans="1:8" ht="12.75">
      <c r="A1375" s="19"/>
      <c r="B1375" s="483"/>
      <c r="C1375" s="483"/>
      <c r="D1375" s="254"/>
      <c r="E1375" s="254"/>
      <c r="H1375" s="92"/>
    </row>
    <row r="1376" spans="1:8" ht="12.75">
      <c r="A1376" s="19"/>
      <c r="B1376" s="483"/>
      <c r="C1376" s="483"/>
      <c r="D1376" s="254"/>
      <c r="E1376" s="254"/>
      <c r="H1376" s="92"/>
    </row>
    <row r="1377" spans="1:8" ht="12.75">
      <c r="A1377" s="19"/>
      <c r="B1377" s="483"/>
      <c r="C1377" s="483"/>
      <c r="D1377" s="254"/>
      <c r="E1377" s="254"/>
      <c r="H1377" s="92"/>
    </row>
    <row r="1378" spans="1:8" ht="12.75">
      <c r="A1378" s="19"/>
      <c r="B1378" s="483"/>
      <c r="C1378" s="483"/>
      <c r="D1378" s="254"/>
      <c r="E1378" s="254"/>
      <c r="H1378" s="92"/>
    </row>
    <row r="1379" spans="1:8" ht="12.75">
      <c r="A1379" s="19"/>
      <c r="B1379" s="483"/>
      <c r="C1379" s="483"/>
      <c r="D1379" s="254"/>
      <c r="E1379" s="254"/>
      <c r="H1379" s="92"/>
    </row>
    <row r="1380" spans="1:8" ht="12.75">
      <c r="A1380" s="19"/>
      <c r="B1380" s="483"/>
      <c r="C1380" s="483"/>
      <c r="D1380" s="254"/>
      <c r="E1380" s="254"/>
      <c r="H1380" s="92"/>
    </row>
    <row r="1381" spans="1:8" ht="12.75">
      <c r="A1381" s="19"/>
      <c r="B1381" s="483"/>
      <c r="C1381" s="483"/>
      <c r="D1381" s="254"/>
      <c r="E1381" s="254"/>
      <c r="H1381" s="92"/>
    </row>
    <row r="1382" spans="1:8" ht="12.75">
      <c r="A1382" s="19"/>
      <c r="B1382" s="483"/>
      <c r="C1382" s="483"/>
      <c r="D1382" s="254"/>
      <c r="E1382" s="254"/>
      <c r="H1382" s="92"/>
    </row>
    <row r="1383" spans="1:8" ht="12.75">
      <c r="A1383" s="19"/>
      <c r="B1383" s="483"/>
      <c r="C1383" s="483"/>
      <c r="D1383" s="254"/>
      <c r="E1383" s="254"/>
      <c r="H1383" s="92"/>
    </row>
    <row r="1384" spans="1:8" ht="12.75">
      <c r="A1384" s="19"/>
      <c r="B1384" s="483"/>
      <c r="C1384" s="483"/>
      <c r="D1384" s="254"/>
      <c r="E1384" s="254"/>
      <c r="H1384" s="92"/>
    </row>
    <row r="1385" spans="1:8" ht="12.75">
      <c r="A1385" s="19"/>
      <c r="B1385" s="483"/>
      <c r="C1385" s="483"/>
      <c r="D1385" s="254"/>
      <c r="E1385" s="254"/>
      <c r="H1385" s="92"/>
    </row>
    <row r="1386" spans="1:8" ht="12.75">
      <c r="A1386" s="19"/>
      <c r="B1386" s="483"/>
      <c r="C1386" s="483"/>
      <c r="D1386" s="254"/>
      <c r="E1386" s="254"/>
      <c r="H1386" s="92"/>
    </row>
    <row r="1387" spans="1:8" ht="12.75">
      <c r="A1387" s="19"/>
      <c r="B1387" s="483"/>
      <c r="C1387" s="483"/>
      <c r="D1387" s="254"/>
      <c r="E1387" s="254"/>
      <c r="H1387" s="92"/>
    </row>
    <row r="1388" spans="1:8" ht="12.75">
      <c r="A1388" s="19"/>
      <c r="B1388" s="483"/>
      <c r="C1388" s="483"/>
      <c r="D1388" s="254"/>
      <c r="E1388" s="254"/>
      <c r="H1388" s="92"/>
    </row>
    <row r="1389" spans="1:8" ht="12.75">
      <c r="A1389" s="19"/>
      <c r="B1389" s="483"/>
      <c r="C1389" s="483"/>
      <c r="D1389" s="254"/>
      <c r="E1389" s="254"/>
      <c r="H1389" s="92"/>
    </row>
    <row r="1390" spans="1:8" ht="12.75">
      <c r="A1390" s="19"/>
      <c r="B1390" s="483"/>
      <c r="C1390" s="483"/>
      <c r="D1390" s="254"/>
      <c r="E1390" s="254"/>
      <c r="H1390" s="92"/>
    </row>
    <row r="1391" spans="1:8" ht="12.75">
      <c r="A1391" s="19"/>
      <c r="B1391" s="483"/>
      <c r="C1391" s="483"/>
      <c r="D1391" s="254"/>
      <c r="E1391" s="254"/>
      <c r="H1391" s="92"/>
    </row>
    <row r="1392" spans="1:8" ht="12.75">
      <c r="A1392" s="19"/>
      <c r="B1392" s="483"/>
      <c r="C1392" s="483"/>
      <c r="D1392" s="254"/>
      <c r="E1392" s="254"/>
      <c r="H1392" s="92"/>
    </row>
    <row r="1393" spans="1:8" ht="12.75">
      <c r="A1393" s="19"/>
      <c r="B1393" s="483"/>
      <c r="C1393" s="483"/>
      <c r="D1393" s="254"/>
      <c r="E1393" s="254"/>
      <c r="H1393" s="92"/>
    </row>
    <row r="1394" spans="1:8" ht="12.75">
      <c r="A1394" s="19"/>
      <c r="B1394" s="483"/>
      <c r="C1394" s="483"/>
      <c r="D1394" s="254"/>
      <c r="E1394" s="254"/>
      <c r="H1394" s="92"/>
    </row>
    <row r="1395" spans="1:8" ht="12.75">
      <c r="A1395" s="19"/>
      <c r="B1395" s="483"/>
      <c r="C1395" s="483"/>
      <c r="D1395" s="254"/>
      <c r="E1395" s="254"/>
      <c r="H1395" s="92"/>
    </row>
    <row r="1396" spans="1:8" ht="12.75">
      <c r="A1396" s="19"/>
      <c r="B1396" s="483"/>
      <c r="C1396" s="483"/>
      <c r="D1396" s="254"/>
      <c r="E1396" s="254"/>
      <c r="H1396" s="92"/>
    </row>
    <row r="1397" spans="1:8" ht="12.75">
      <c r="A1397" s="19"/>
      <c r="B1397" s="483"/>
      <c r="C1397" s="483"/>
      <c r="D1397" s="254"/>
      <c r="E1397" s="254"/>
      <c r="H1397" s="92"/>
    </row>
    <row r="1398" spans="1:8" ht="12.75">
      <c r="A1398" s="19"/>
      <c r="B1398" s="483"/>
      <c r="C1398" s="483"/>
      <c r="D1398" s="254"/>
      <c r="E1398" s="254"/>
      <c r="H1398" s="92"/>
    </row>
    <row r="1399" spans="1:8" ht="12.75">
      <c r="A1399" s="19"/>
      <c r="B1399" s="483"/>
      <c r="C1399" s="483"/>
      <c r="D1399" s="254"/>
      <c r="E1399" s="254"/>
      <c r="H1399" s="92"/>
    </row>
    <row r="1400" spans="1:8" ht="12.75">
      <c r="A1400" s="19"/>
      <c r="B1400" s="483"/>
      <c r="C1400" s="483"/>
      <c r="D1400" s="254"/>
      <c r="E1400" s="254"/>
      <c r="H1400" s="92"/>
    </row>
    <row r="1401" spans="1:8" ht="12.75">
      <c r="A1401" s="19"/>
      <c r="B1401" s="483"/>
      <c r="C1401" s="483"/>
      <c r="D1401" s="254"/>
      <c r="E1401" s="254"/>
      <c r="H1401" s="92"/>
    </row>
    <row r="1402" spans="1:8" ht="12.75">
      <c r="A1402" s="19"/>
      <c r="B1402" s="483"/>
      <c r="C1402" s="483"/>
      <c r="D1402" s="254"/>
      <c r="E1402" s="254"/>
      <c r="H1402" s="92"/>
    </row>
    <row r="1403" spans="1:8" ht="12.75">
      <c r="A1403" s="19"/>
      <c r="B1403" s="483"/>
      <c r="C1403" s="483"/>
      <c r="D1403" s="254"/>
      <c r="E1403" s="254"/>
      <c r="H1403" s="92"/>
    </row>
    <row r="1404" spans="1:8" ht="12.75">
      <c r="A1404" s="19"/>
      <c r="B1404" s="483"/>
      <c r="C1404" s="483"/>
      <c r="D1404" s="254"/>
      <c r="E1404" s="254"/>
      <c r="H1404" s="92"/>
    </row>
    <row r="1405" spans="1:8" ht="12.75">
      <c r="A1405" s="19"/>
      <c r="B1405" s="483"/>
      <c r="C1405" s="483"/>
      <c r="D1405" s="254"/>
      <c r="E1405" s="254"/>
      <c r="H1405" s="92"/>
    </row>
    <row r="1406" spans="1:8" ht="12.75">
      <c r="A1406" s="19"/>
      <c r="B1406" s="483"/>
      <c r="C1406" s="483"/>
      <c r="D1406" s="254"/>
      <c r="E1406" s="254"/>
      <c r="H1406" s="92"/>
    </row>
    <row r="1407" spans="1:8" ht="12.75">
      <c r="A1407" s="19"/>
      <c r="B1407" s="483"/>
      <c r="C1407" s="483"/>
      <c r="D1407" s="254"/>
      <c r="E1407" s="254"/>
      <c r="H1407" s="92"/>
    </row>
    <row r="1408" spans="1:8" ht="12.75">
      <c r="A1408" s="19"/>
      <c r="B1408" s="483"/>
      <c r="C1408" s="483"/>
      <c r="D1408" s="254"/>
      <c r="E1408" s="254"/>
      <c r="H1408" s="92"/>
    </row>
    <row r="1409" spans="1:8" ht="12.75">
      <c r="A1409" s="19"/>
      <c r="B1409" s="483"/>
      <c r="C1409" s="483"/>
      <c r="D1409" s="254"/>
      <c r="E1409" s="254"/>
      <c r="H1409" s="92"/>
    </row>
    <row r="1410" spans="1:8" ht="12.75">
      <c r="A1410" s="19"/>
      <c r="B1410" s="483"/>
      <c r="C1410" s="483"/>
      <c r="D1410" s="254"/>
      <c r="E1410" s="254"/>
      <c r="H1410" s="92"/>
    </row>
    <row r="1411" spans="1:8" ht="12.75">
      <c r="A1411" s="19"/>
      <c r="B1411" s="483"/>
      <c r="C1411" s="483"/>
      <c r="D1411" s="254"/>
      <c r="E1411" s="254"/>
      <c r="H1411" s="92"/>
    </row>
    <row r="1412" spans="1:8" ht="12.75">
      <c r="A1412" s="19"/>
      <c r="B1412" s="483"/>
      <c r="C1412" s="483"/>
      <c r="D1412" s="254"/>
      <c r="E1412" s="254"/>
      <c r="H1412" s="92"/>
    </row>
    <row r="1413" spans="1:8" ht="12.75">
      <c r="A1413" s="19"/>
      <c r="B1413" s="483"/>
      <c r="C1413" s="483"/>
      <c r="D1413" s="254"/>
      <c r="E1413" s="254"/>
      <c r="H1413" s="92"/>
    </row>
    <row r="1414" spans="1:8" ht="12.75">
      <c r="A1414" s="19"/>
      <c r="B1414" s="483"/>
      <c r="C1414" s="483"/>
      <c r="D1414" s="254"/>
      <c r="E1414" s="254"/>
      <c r="H1414" s="92"/>
    </row>
    <row r="1415" spans="1:8" ht="12.75">
      <c r="A1415" s="19"/>
      <c r="B1415" s="483"/>
      <c r="C1415" s="483"/>
      <c r="D1415" s="254"/>
      <c r="E1415" s="254"/>
      <c r="H1415" s="92"/>
    </row>
    <row r="1416" spans="1:8" ht="12.75">
      <c r="A1416" s="19"/>
      <c r="B1416" s="483"/>
      <c r="C1416" s="483"/>
      <c r="D1416" s="254"/>
      <c r="E1416" s="254"/>
      <c r="H1416" s="92"/>
    </row>
    <row r="1417" spans="1:8" ht="12.75">
      <c r="A1417" s="19"/>
      <c r="B1417" s="483"/>
      <c r="C1417" s="483"/>
      <c r="D1417" s="254"/>
      <c r="E1417" s="254"/>
      <c r="H1417" s="92"/>
    </row>
    <row r="1418" spans="1:8" ht="12.75">
      <c r="A1418" s="19"/>
      <c r="B1418" s="483"/>
      <c r="C1418" s="483"/>
      <c r="D1418" s="254"/>
      <c r="E1418" s="254"/>
      <c r="H1418" s="92"/>
    </row>
    <row r="1419" spans="1:8" ht="12.75">
      <c r="A1419" s="19"/>
      <c r="B1419" s="483"/>
      <c r="C1419" s="483"/>
      <c r="D1419" s="254"/>
      <c r="E1419" s="254"/>
      <c r="H1419" s="92"/>
    </row>
    <row r="1420" spans="1:8" ht="12.75">
      <c r="A1420" s="19"/>
      <c r="B1420" s="483"/>
      <c r="C1420" s="483"/>
      <c r="D1420" s="254"/>
      <c r="E1420" s="254"/>
      <c r="H1420" s="92"/>
    </row>
    <row r="1421" spans="1:8" ht="12.75">
      <c r="A1421" s="19"/>
      <c r="B1421" s="483"/>
      <c r="C1421" s="483"/>
      <c r="D1421" s="254"/>
      <c r="E1421" s="254"/>
      <c r="H1421" s="92"/>
    </row>
    <row r="1422" spans="1:8" ht="12.75">
      <c r="A1422" s="19"/>
      <c r="B1422" s="483"/>
      <c r="C1422" s="483"/>
      <c r="D1422" s="254"/>
      <c r="E1422" s="254"/>
      <c r="H1422" s="92"/>
    </row>
    <row r="1423" spans="1:8" ht="12.75">
      <c r="A1423" s="19"/>
      <c r="B1423" s="483"/>
      <c r="C1423" s="483"/>
      <c r="D1423" s="254"/>
      <c r="E1423" s="254"/>
      <c r="H1423" s="92"/>
    </row>
    <row r="1424" spans="1:8" ht="12.75">
      <c r="A1424" s="19"/>
      <c r="B1424" s="483"/>
      <c r="C1424" s="483"/>
      <c r="D1424" s="254"/>
      <c r="E1424" s="254"/>
      <c r="H1424" s="92"/>
    </row>
    <row r="1425" spans="1:8" ht="12.75">
      <c r="A1425" s="19"/>
      <c r="B1425" s="483"/>
      <c r="C1425" s="483"/>
      <c r="D1425" s="254"/>
      <c r="E1425" s="254"/>
      <c r="H1425" s="92"/>
    </row>
    <row r="1426" spans="1:8" ht="12.75">
      <c r="A1426" s="19"/>
      <c r="B1426" s="483"/>
      <c r="C1426" s="483"/>
      <c r="D1426" s="254"/>
      <c r="E1426" s="254"/>
      <c r="H1426" s="92"/>
    </row>
    <row r="1427" spans="1:8" ht="12.75">
      <c r="A1427" s="19"/>
      <c r="B1427" s="483"/>
      <c r="C1427" s="483"/>
      <c r="D1427" s="254"/>
      <c r="E1427" s="254"/>
      <c r="H1427" s="92"/>
    </row>
    <row r="1428" spans="1:8" ht="12.75">
      <c r="A1428" s="19"/>
      <c r="B1428" s="483"/>
      <c r="C1428" s="483"/>
      <c r="D1428" s="254"/>
      <c r="E1428" s="254"/>
      <c r="H1428" s="92"/>
    </row>
    <row r="1429" spans="1:8" ht="12.75">
      <c r="A1429" s="19"/>
      <c r="B1429" s="483"/>
      <c r="C1429" s="483"/>
      <c r="D1429" s="254"/>
      <c r="E1429" s="254"/>
      <c r="H1429" s="92"/>
    </row>
    <row r="1430" spans="1:8" ht="12.75">
      <c r="A1430" s="19"/>
      <c r="B1430" s="483"/>
      <c r="C1430" s="483"/>
      <c r="D1430" s="254"/>
      <c r="E1430" s="254"/>
      <c r="H1430" s="92"/>
    </row>
    <row r="1431" spans="1:8" ht="12.75">
      <c r="A1431" s="19"/>
      <c r="B1431" s="483"/>
      <c r="C1431" s="483"/>
      <c r="D1431" s="254"/>
      <c r="E1431" s="254"/>
      <c r="H1431" s="92"/>
    </row>
    <row r="1432" spans="1:8" ht="12.75">
      <c r="A1432" s="19"/>
      <c r="B1432" s="483"/>
      <c r="C1432" s="483"/>
      <c r="D1432" s="254"/>
      <c r="E1432" s="254"/>
      <c r="H1432" s="92"/>
    </row>
    <row r="1433" spans="1:8" ht="12.75">
      <c r="A1433" s="19"/>
      <c r="B1433" s="483"/>
      <c r="C1433" s="483"/>
      <c r="D1433" s="254"/>
      <c r="E1433" s="254"/>
      <c r="H1433" s="92"/>
    </row>
    <row r="1434" spans="1:8" ht="12.75">
      <c r="A1434" s="19"/>
      <c r="B1434" s="483"/>
      <c r="C1434" s="483"/>
      <c r="D1434" s="254"/>
      <c r="E1434" s="254"/>
      <c r="H1434" s="92"/>
    </row>
    <row r="1435" spans="1:8" ht="12.75">
      <c r="A1435" s="19"/>
      <c r="B1435" s="483"/>
      <c r="C1435" s="483"/>
      <c r="D1435" s="254"/>
      <c r="E1435" s="254"/>
      <c r="H1435" s="92"/>
    </row>
    <row r="1436" spans="1:8" ht="12.75">
      <c r="A1436" s="19"/>
      <c r="B1436" s="483"/>
      <c r="C1436" s="483"/>
      <c r="D1436" s="254"/>
      <c r="E1436" s="254"/>
      <c r="H1436" s="92"/>
    </row>
    <row r="1437" spans="1:8" ht="12.75">
      <c r="A1437" s="19"/>
      <c r="B1437" s="483"/>
      <c r="C1437" s="483"/>
      <c r="D1437" s="254"/>
      <c r="E1437" s="254"/>
      <c r="H1437" s="92"/>
    </row>
    <row r="1438" spans="1:8" ht="12.75">
      <c r="A1438" s="19"/>
      <c r="B1438" s="483"/>
      <c r="C1438" s="483"/>
      <c r="D1438" s="254"/>
      <c r="E1438" s="254"/>
      <c r="H1438" s="92"/>
    </row>
    <row r="1439" spans="1:8" ht="12.75">
      <c r="A1439" s="19"/>
      <c r="B1439" s="483"/>
      <c r="C1439" s="483"/>
      <c r="D1439" s="254"/>
      <c r="E1439" s="254"/>
      <c r="H1439" s="92"/>
    </row>
    <row r="1440" spans="1:8" ht="12.75">
      <c r="A1440" s="19"/>
      <c r="B1440" s="483"/>
      <c r="C1440" s="483"/>
      <c r="D1440" s="254"/>
      <c r="E1440" s="254"/>
      <c r="H1440" s="92"/>
    </row>
    <row r="1441" spans="1:8" ht="12.75">
      <c r="A1441" s="19"/>
      <c r="B1441" s="483"/>
      <c r="C1441" s="483"/>
      <c r="D1441" s="254"/>
      <c r="E1441" s="254"/>
      <c r="H1441" s="92"/>
    </row>
    <row r="1442" spans="1:8" ht="12.75">
      <c r="A1442" s="19"/>
      <c r="B1442" s="483"/>
      <c r="C1442" s="483"/>
      <c r="D1442" s="254"/>
      <c r="E1442" s="254"/>
      <c r="H1442" s="92"/>
    </row>
    <row r="1443" spans="1:8" ht="12.75">
      <c r="A1443" s="19"/>
      <c r="B1443" s="483"/>
      <c r="C1443" s="483"/>
      <c r="D1443" s="254"/>
      <c r="E1443" s="254"/>
      <c r="H1443" s="92"/>
    </row>
    <row r="1444" spans="1:8" ht="12.75">
      <c r="A1444" s="19"/>
      <c r="B1444" s="483"/>
      <c r="C1444" s="483"/>
      <c r="D1444" s="254"/>
      <c r="E1444" s="254"/>
      <c r="H1444" s="92"/>
    </row>
    <row r="1445" spans="1:8" ht="12.75">
      <c r="A1445" s="19"/>
      <c r="B1445" s="483"/>
      <c r="C1445" s="483"/>
      <c r="D1445" s="254"/>
      <c r="E1445" s="254"/>
      <c r="H1445" s="92"/>
    </row>
    <row r="1446" spans="1:8" ht="12.75">
      <c r="A1446" s="19"/>
      <c r="B1446" s="483"/>
      <c r="C1446" s="483"/>
      <c r="D1446" s="254"/>
      <c r="E1446" s="254"/>
      <c r="H1446" s="92"/>
    </row>
    <row r="1447" spans="1:8" ht="12.75">
      <c r="A1447" s="19"/>
      <c r="B1447" s="483"/>
      <c r="C1447" s="483"/>
      <c r="D1447" s="254"/>
      <c r="E1447" s="254"/>
      <c r="H1447" s="92"/>
    </row>
    <row r="1448" spans="1:8" ht="12.75">
      <c r="A1448" s="19"/>
      <c r="B1448" s="483"/>
      <c r="C1448" s="483"/>
      <c r="D1448" s="254"/>
      <c r="E1448" s="254"/>
      <c r="H1448" s="92"/>
    </row>
    <row r="1449" spans="1:8" ht="12.75">
      <c r="A1449" s="19"/>
      <c r="B1449" s="483"/>
      <c r="C1449" s="483"/>
      <c r="D1449" s="254"/>
      <c r="E1449" s="254"/>
      <c r="H1449" s="92"/>
    </row>
    <row r="1450" spans="1:8" ht="12.75">
      <c r="A1450" s="19"/>
      <c r="B1450" s="483"/>
      <c r="C1450" s="483"/>
      <c r="D1450" s="254"/>
      <c r="E1450" s="254"/>
      <c r="H1450" s="92"/>
    </row>
    <row r="1451" spans="1:8" ht="12.75">
      <c r="A1451" s="19"/>
      <c r="B1451" s="483"/>
      <c r="C1451" s="483"/>
      <c r="D1451" s="254"/>
      <c r="E1451" s="254"/>
      <c r="H1451" s="92"/>
    </row>
    <row r="1452" spans="1:8" ht="12.75">
      <c r="A1452" s="19"/>
      <c r="B1452" s="483"/>
      <c r="C1452" s="483"/>
      <c r="D1452" s="254"/>
      <c r="E1452" s="254"/>
      <c r="H1452" s="92"/>
    </row>
    <row r="1453" spans="1:8" ht="12.75">
      <c r="A1453" s="19"/>
      <c r="B1453" s="483"/>
      <c r="C1453" s="483"/>
      <c r="D1453" s="254"/>
      <c r="E1453" s="254"/>
      <c r="H1453" s="92"/>
    </row>
    <row r="1454" spans="1:8" ht="12.75">
      <c r="A1454" s="19"/>
      <c r="B1454" s="483"/>
      <c r="C1454" s="483"/>
      <c r="D1454" s="254"/>
      <c r="E1454" s="254"/>
      <c r="H1454" s="92"/>
    </row>
    <row r="1455" spans="1:8" ht="12.75">
      <c r="A1455" s="19"/>
      <c r="B1455" s="483"/>
      <c r="C1455" s="483"/>
      <c r="D1455" s="254"/>
      <c r="E1455" s="254"/>
      <c r="H1455" s="92"/>
    </row>
    <row r="1456" spans="1:8" ht="12.75">
      <c r="A1456" s="19"/>
      <c r="B1456" s="483"/>
      <c r="C1456" s="483"/>
      <c r="D1456" s="254"/>
      <c r="E1456" s="254"/>
      <c r="H1456" s="92"/>
    </row>
    <row r="1457" spans="1:8" ht="12.75">
      <c r="A1457" s="19"/>
      <c r="B1457" s="483"/>
      <c r="C1457" s="483"/>
      <c r="D1457" s="254"/>
      <c r="E1457" s="254"/>
      <c r="H1457" s="92"/>
    </row>
    <row r="1458" spans="1:8" ht="12.75">
      <c r="A1458" s="19"/>
      <c r="B1458" s="483"/>
      <c r="C1458" s="483"/>
      <c r="D1458" s="254"/>
      <c r="E1458" s="254"/>
      <c r="H1458" s="92"/>
    </row>
    <row r="1459" spans="1:8" ht="12.75">
      <c r="A1459" s="19"/>
      <c r="B1459" s="483"/>
      <c r="C1459" s="483"/>
      <c r="D1459" s="254"/>
      <c r="E1459" s="254"/>
      <c r="H1459" s="92"/>
    </row>
    <row r="1460" spans="1:8" ht="12.75">
      <c r="A1460" s="19"/>
      <c r="B1460" s="483"/>
      <c r="C1460" s="483"/>
      <c r="D1460" s="254"/>
      <c r="E1460" s="254"/>
      <c r="H1460" s="92"/>
    </row>
    <row r="1461" spans="1:8" ht="12.75">
      <c r="A1461" s="19"/>
      <c r="B1461" s="483"/>
      <c r="C1461" s="483"/>
      <c r="D1461" s="254"/>
      <c r="E1461" s="254"/>
      <c r="H1461" s="92"/>
    </row>
    <row r="1462" spans="1:8" ht="12.75">
      <c r="A1462" s="19"/>
      <c r="B1462" s="483"/>
      <c r="C1462" s="483"/>
      <c r="D1462" s="254"/>
      <c r="E1462" s="254"/>
      <c r="H1462" s="92"/>
    </row>
    <row r="1463" spans="1:8" ht="12.75">
      <c r="A1463" s="19"/>
      <c r="B1463" s="483"/>
      <c r="C1463" s="483"/>
      <c r="D1463" s="254"/>
      <c r="E1463" s="254"/>
      <c r="H1463" s="92"/>
    </row>
    <row r="1464" spans="1:8" ht="12.75">
      <c r="A1464" s="19"/>
      <c r="B1464" s="483"/>
      <c r="C1464" s="483"/>
      <c r="D1464" s="254"/>
      <c r="E1464" s="254"/>
      <c r="H1464" s="92"/>
    </row>
    <row r="1465" spans="1:8" ht="12.75">
      <c r="A1465" s="19"/>
      <c r="B1465" s="483"/>
      <c r="C1465" s="483"/>
      <c r="D1465" s="254"/>
      <c r="E1465" s="254"/>
      <c r="H1465" s="92"/>
    </row>
    <row r="1466" spans="1:8" ht="12.75">
      <c r="A1466" s="19"/>
      <c r="B1466" s="483"/>
      <c r="C1466" s="483"/>
      <c r="D1466" s="254"/>
      <c r="E1466" s="254"/>
      <c r="H1466" s="92"/>
    </row>
    <row r="1467" spans="1:8" ht="12.75">
      <c r="A1467" s="19"/>
      <c r="B1467" s="483"/>
      <c r="C1467" s="483"/>
      <c r="D1467" s="254"/>
      <c r="E1467" s="254"/>
      <c r="H1467" s="92"/>
    </row>
    <row r="1468" spans="1:8" ht="12.75">
      <c r="A1468" s="19"/>
      <c r="B1468" s="483"/>
      <c r="C1468" s="483"/>
      <c r="D1468" s="254"/>
      <c r="E1468" s="254"/>
      <c r="H1468" s="92"/>
    </row>
    <row r="1469" spans="1:8" ht="12.75">
      <c r="A1469" s="19"/>
      <c r="B1469" s="483"/>
      <c r="C1469" s="483"/>
      <c r="D1469" s="254"/>
      <c r="E1469" s="254"/>
      <c r="H1469" s="92"/>
    </row>
    <row r="1470" spans="1:8" ht="12.75">
      <c r="A1470" s="19"/>
      <c r="B1470" s="483"/>
      <c r="C1470" s="483"/>
      <c r="D1470" s="254"/>
      <c r="E1470" s="254"/>
      <c r="H1470" s="92"/>
    </row>
    <row r="1471" spans="1:8" ht="12.75">
      <c r="A1471" s="19"/>
      <c r="B1471" s="483"/>
      <c r="C1471" s="483"/>
      <c r="D1471" s="254"/>
      <c r="E1471" s="254"/>
      <c r="H1471" s="92"/>
    </row>
    <row r="1472" spans="1:8" ht="12.75">
      <c r="A1472" s="19"/>
      <c r="B1472" s="483"/>
      <c r="C1472" s="483"/>
      <c r="D1472" s="254"/>
      <c r="E1472" s="254"/>
      <c r="H1472" s="92"/>
    </row>
    <row r="1473" spans="1:8" ht="12.75">
      <c r="A1473" s="19"/>
      <c r="B1473" s="483"/>
      <c r="C1473" s="483"/>
      <c r="D1473" s="254"/>
      <c r="E1473" s="254"/>
      <c r="H1473" s="92"/>
    </row>
    <row r="1474" spans="1:8" ht="12.75">
      <c r="A1474" s="19"/>
      <c r="B1474" s="483"/>
      <c r="C1474" s="483"/>
      <c r="D1474" s="254"/>
      <c r="E1474" s="254"/>
      <c r="H1474" s="92"/>
    </row>
    <row r="1475" spans="1:8" ht="12.75">
      <c r="A1475" s="19"/>
      <c r="B1475" s="483"/>
      <c r="C1475" s="483"/>
      <c r="D1475" s="254"/>
      <c r="E1475" s="254"/>
      <c r="H1475" s="92"/>
    </row>
    <row r="1476" spans="1:8" ht="12.75">
      <c r="A1476" s="19"/>
      <c r="B1476" s="483"/>
      <c r="C1476" s="483"/>
      <c r="D1476" s="254"/>
      <c r="E1476" s="254"/>
      <c r="H1476" s="92"/>
    </row>
    <row r="1477" spans="1:8" ht="12.75">
      <c r="A1477" s="19"/>
      <c r="B1477" s="483"/>
      <c r="C1477" s="483"/>
      <c r="D1477" s="254"/>
      <c r="E1477" s="254"/>
      <c r="H1477" s="92"/>
    </row>
    <row r="1478" spans="1:8" ht="12.75">
      <c r="A1478" s="19"/>
      <c r="B1478" s="483"/>
      <c r="C1478" s="483"/>
      <c r="D1478" s="254"/>
      <c r="E1478" s="254"/>
      <c r="H1478" s="92"/>
    </row>
    <row r="1479" spans="1:8" ht="12.75">
      <c r="A1479" s="19"/>
      <c r="B1479" s="483"/>
      <c r="C1479" s="483"/>
      <c r="D1479" s="254"/>
      <c r="E1479" s="254"/>
      <c r="H1479" s="92"/>
    </row>
    <row r="1480" spans="1:8" ht="12.75">
      <c r="A1480" s="19"/>
      <c r="B1480" s="483"/>
      <c r="C1480" s="483"/>
      <c r="D1480" s="254"/>
      <c r="E1480" s="254"/>
      <c r="H1480" s="92"/>
    </row>
    <row r="1481" spans="1:8" ht="12.75">
      <c r="A1481" s="19"/>
      <c r="B1481" s="483"/>
      <c r="C1481" s="483"/>
      <c r="D1481" s="254"/>
      <c r="E1481" s="254"/>
      <c r="H1481" s="92"/>
    </row>
    <row r="1482" spans="1:8" ht="12.75">
      <c r="A1482" s="19"/>
      <c r="B1482" s="483"/>
      <c r="C1482" s="483"/>
      <c r="D1482" s="254"/>
      <c r="E1482" s="254"/>
      <c r="H1482" s="92"/>
    </row>
    <row r="1483" spans="1:8" ht="12.75">
      <c r="A1483" s="19"/>
      <c r="B1483" s="483"/>
      <c r="C1483" s="483"/>
      <c r="D1483" s="254"/>
      <c r="E1483" s="254"/>
      <c r="H1483" s="92"/>
    </row>
    <row r="1484" spans="1:8" ht="12.75">
      <c r="A1484" s="19"/>
      <c r="B1484" s="483"/>
      <c r="C1484" s="483"/>
      <c r="D1484" s="254"/>
      <c r="E1484" s="254"/>
      <c r="H1484" s="92"/>
    </row>
    <row r="1485" spans="1:8" ht="12.75">
      <c r="A1485" s="19"/>
      <c r="B1485" s="483"/>
      <c r="C1485" s="483"/>
      <c r="D1485" s="254"/>
      <c r="E1485" s="254"/>
      <c r="H1485" s="92"/>
    </row>
    <row r="1486" spans="1:8" ht="12.75">
      <c r="A1486" s="19"/>
      <c r="B1486" s="483"/>
      <c r="C1486" s="483"/>
      <c r="D1486" s="254"/>
      <c r="E1486" s="254"/>
      <c r="H1486" s="92"/>
    </row>
    <row r="1487" spans="1:8" ht="12.75">
      <c r="A1487" s="19"/>
      <c r="B1487" s="483"/>
      <c r="C1487" s="483"/>
      <c r="D1487" s="254"/>
      <c r="E1487" s="254"/>
      <c r="H1487" s="92"/>
    </row>
    <row r="1488" spans="1:8" ht="12.75">
      <c r="A1488" s="19"/>
      <c r="B1488" s="483"/>
      <c r="C1488" s="483"/>
      <c r="D1488" s="254"/>
      <c r="E1488" s="254"/>
      <c r="H1488" s="92"/>
    </row>
    <row r="1489" spans="1:8" ht="12.75">
      <c r="A1489" s="19"/>
      <c r="B1489" s="483"/>
      <c r="C1489" s="483"/>
      <c r="D1489" s="254"/>
      <c r="E1489" s="254"/>
      <c r="H1489" s="92"/>
    </row>
    <row r="1490" spans="1:8" ht="12.75">
      <c r="A1490" s="19"/>
      <c r="B1490" s="483"/>
      <c r="C1490" s="483"/>
      <c r="D1490" s="254"/>
      <c r="E1490" s="254"/>
      <c r="H1490" s="92"/>
    </row>
    <row r="1491" spans="1:8" ht="12.75">
      <c r="A1491" s="19"/>
      <c r="B1491" s="483"/>
      <c r="C1491" s="483"/>
      <c r="D1491" s="254"/>
      <c r="E1491" s="254"/>
      <c r="H1491" s="92"/>
    </row>
    <row r="1492" spans="1:8" ht="12.75">
      <c r="A1492" s="19"/>
      <c r="B1492" s="483"/>
      <c r="C1492" s="483"/>
      <c r="D1492" s="254"/>
      <c r="E1492" s="254"/>
      <c r="H1492" s="92"/>
    </row>
    <row r="1493" spans="1:8" ht="12.75">
      <c r="A1493" s="19"/>
      <c r="B1493" s="483"/>
      <c r="C1493" s="483"/>
      <c r="D1493" s="254"/>
      <c r="E1493" s="254"/>
      <c r="H1493" s="92"/>
    </row>
    <row r="1494" spans="1:8" ht="12.75">
      <c r="A1494" s="19"/>
      <c r="B1494" s="483"/>
      <c r="C1494" s="483"/>
      <c r="D1494" s="254"/>
      <c r="E1494" s="254"/>
      <c r="H1494" s="92"/>
    </row>
    <row r="1495" spans="1:8" ht="12.75">
      <c r="A1495" s="19"/>
      <c r="B1495" s="483"/>
      <c r="C1495" s="483"/>
      <c r="D1495" s="254"/>
      <c r="E1495" s="254"/>
      <c r="H1495" s="92"/>
    </row>
    <row r="1496" spans="1:8" ht="12.75">
      <c r="A1496" s="19"/>
      <c r="B1496" s="483"/>
      <c r="C1496" s="483"/>
      <c r="D1496" s="254"/>
      <c r="E1496" s="254"/>
      <c r="H1496" s="92"/>
    </row>
    <row r="1497" spans="1:8" ht="12.75">
      <c r="A1497" s="19"/>
      <c r="B1497" s="483"/>
      <c r="C1497" s="483"/>
      <c r="D1497" s="254"/>
      <c r="E1497" s="254"/>
      <c r="H1497" s="92"/>
    </row>
    <row r="1498" spans="1:8" ht="12.75">
      <c r="A1498" s="19"/>
      <c r="B1498" s="483"/>
      <c r="C1498" s="483"/>
      <c r="D1498" s="254"/>
      <c r="E1498" s="254"/>
      <c r="H1498" s="92"/>
    </row>
    <row r="1499" spans="1:8" ht="12.75">
      <c r="A1499" s="19"/>
      <c r="B1499" s="483"/>
      <c r="C1499" s="483"/>
      <c r="D1499" s="254"/>
      <c r="E1499" s="254"/>
      <c r="H1499" s="92"/>
    </row>
    <row r="1500" spans="1:8" ht="12.75">
      <c r="A1500" s="19"/>
      <c r="B1500" s="483"/>
      <c r="C1500" s="483"/>
      <c r="D1500" s="254"/>
      <c r="E1500" s="254"/>
      <c r="H1500" s="92"/>
    </row>
    <row r="1501" spans="1:8" ht="12.75">
      <c r="A1501" s="19"/>
      <c r="B1501" s="483"/>
      <c r="C1501" s="483"/>
      <c r="D1501" s="254"/>
      <c r="E1501" s="254"/>
      <c r="H1501" s="92"/>
    </row>
    <row r="1502" spans="1:8" ht="12.75">
      <c r="A1502" s="19"/>
      <c r="B1502" s="483"/>
      <c r="C1502" s="483"/>
      <c r="D1502" s="254"/>
      <c r="E1502" s="254"/>
      <c r="H1502" s="92"/>
    </row>
    <row r="1503" spans="1:8" ht="12.75">
      <c r="A1503" s="19"/>
      <c r="B1503" s="483"/>
      <c r="C1503" s="483"/>
      <c r="D1503" s="254"/>
      <c r="E1503" s="254"/>
      <c r="H1503" s="92"/>
    </row>
    <row r="1504" spans="1:8" ht="12.75">
      <c r="A1504" s="19"/>
      <c r="B1504" s="483"/>
      <c r="C1504" s="483"/>
      <c r="D1504" s="254"/>
      <c r="E1504" s="254"/>
      <c r="H1504" s="92"/>
    </row>
    <row r="1505" spans="1:8" ht="12.75">
      <c r="A1505" s="19"/>
      <c r="B1505" s="483"/>
      <c r="C1505" s="483"/>
      <c r="D1505" s="254"/>
      <c r="E1505" s="254"/>
      <c r="H1505" s="92"/>
    </row>
    <row r="1506" spans="1:8" ht="12.75">
      <c r="A1506" s="19"/>
      <c r="B1506" s="483"/>
      <c r="C1506" s="483"/>
      <c r="D1506" s="254"/>
      <c r="E1506" s="254"/>
      <c r="H1506" s="92"/>
    </row>
    <row r="1507" spans="1:8" ht="12.75">
      <c r="A1507" s="19"/>
      <c r="B1507" s="483"/>
      <c r="C1507" s="483"/>
      <c r="D1507" s="254"/>
      <c r="E1507" s="254"/>
      <c r="H1507" s="92"/>
    </row>
    <row r="1508" spans="1:8" ht="12.75">
      <c r="A1508" s="19"/>
      <c r="B1508" s="483"/>
      <c r="C1508" s="483"/>
      <c r="D1508" s="254"/>
      <c r="E1508" s="254"/>
      <c r="H1508" s="92"/>
    </row>
    <row r="1509" spans="1:8" ht="12.75">
      <c r="A1509" s="19"/>
      <c r="B1509" s="483"/>
      <c r="C1509" s="483"/>
      <c r="D1509" s="254"/>
      <c r="E1509" s="254"/>
      <c r="H1509" s="92"/>
    </row>
    <row r="1510" spans="1:8" ht="12.75">
      <c r="A1510" s="19"/>
      <c r="B1510" s="483"/>
      <c r="C1510" s="483"/>
      <c r="D1510" s="254"/>
      <c r="E1510" s="254"/>
      <c r="H1510" s="92"/>
    </row>
    <row r="1511" spans="1:8" ht="12.75">
      <c r="A1511" s="19"/>
      <c r="B1511" s="483"/>
      <c r="C1511" s="483"/>
      <c r="D1511" s="254"/>
      <c r="E1511" s="254"/>
      <c r="H1511" s="92"/>
    </row>
    <row r="1512" spans="1:8" ht="12.75">
      <c r="A1512" s="19"/>
      <c r="B1512" s="483"/>
      <c r="C1512" s="483"/>
      <c r="D1512" s="254"/>
      <c r="E1512" s="254"/>
      <c r="H1512" s="92"/>
    </row>
    <row r="1513" spans="1:8" ht="12.75">
      <c r="A1513" s="19"/>
      <c r="B1513" s="483"/>
      <c r="C1513" s="483"/>
      <c r="D1513" s="254"/>
      <c r="E1513" s="254"/>
      <c r="H1513" s="92"/>
    </row>
    <row r="1514" spans="1:8" ht="12.75">
      <c r="A1514" s="19"/>
      <c r="B1514" s="483"/>
      <c r="C1514" s="483"/>
      <c r="D1514" s="254"/>
      <c r="E1514" s="254"/>
      <c r="H1514" s="92"/>
    </row>
    <row r="1515" spans="1:8" ht="12.75">
      <c r="A1515" s="19"/>
      <c r="B1515" s="483"/>
      <c r="C1515" s="483"/>
      <c r="D1515" s="254"/>
      <c r="E1515" s="254"/>
      <c r="H1515" s="92"/>
    </row>
    <row r="1516" spans="1:8" ht="12.75">
      <c r="A1516" s="19"/>
      <c r="B1516" s="483"/>
      <c r="C1516" s="483"/>
      <c r="D1516" s="254"/>
      <c r="E1516" s="254"/>
      <c r="H1516" s="92"/>
    </row>
    <row r="1517" spans="1:8" ht="12.75">
      <c r="A1517" s="19"/>
      <c r="B1517" s="483"/>
      <c r="C1517" s="483"/>
      <c r="D1517" s="254"/>
      <c r="E1517" s="254"/>
      <c r="H1517" s="92"/>
    </row>
    <row r="1518" spans="1:8" ht="12.75">
      <c r="A1518" s="19"/>
      <c r="B1518" s="483"/>
      <c r="C1518" s="483"/>
      <c r="D1518" s="254"/>
      <c r="E1518" s="254"/>
      <c r="H1518" s="92"/>
    </row>
    <row r="1519" spans="1:8" ht="12.75">
      <c r="A1519" s="19"/>
      <c r="B1519" s="483"/>
      <c r="C1519" s="483"/>
      <c r="D1519" s="254"/>
      <c r="E1519" s="254"/>
      <c r="H1519" s="92"/>
    </row>
    <row r="1520" spans="1:8" ht="12.75">
      <c r="A1520" s="19"/>
      <c r="B1520" s="483"/>
      <c r="C1520" s="483"/>
      <c r="D1520" s="254"/>
      <c r="E1520" s="254"/>
      <c r="H1520" s="92"/>
    </row>
    <row r="1521" spans="1:8" ht="12.75">
      <c r="A1521" s="19"/>
      <c r="B1521" s="483"/>
      <c r="C1521" s="483"/>
      <c r="D1521" s="254"/>
      <c r="E1521" s="254"/>
      <c r="H1521" s="92"/>
    </row>
    <row r="1522" spans="1:8" ht="12.75">
      <c r="A1522" s="19"/>
      <c r="B1522" s="483"/>
      <c r="C1522" s="483"/>
      <c r="D1522" s="254"/>
      <c r="E1522" s="254"/>
      <c r="H1522" s="92"/>
    </row>
    <row r="1523" spans="1:8" ht="12.75">
      <c r="A1523" s="19"/>
      <c r="B1523" s="483"/>
      <c r="C1523" s="483"/>
      <c r="D1523" s="254"/>
      <c r="E1523" s="254"/>
      <c r="H1523" s="92"/>
    </row>
    <row r="1524" spans="1:8" ht="12.75">
      <c r="A1524" s="19"/>
      <c r="B1524" s="483"/>
      <c r="C1524" s="483"/>
      <c r="D1524" s="254"/>
      <c r="E1524" s="254"/>
      <c r="H1524" s="92"/>
    </row>
    <row r="1525" spans="1:8" ht="12.75">
      <c r="A1525" s="19"/>
      <c r="B1525" s="483"/>
      <c r="C1525" s="483"/>
      <c r="D1525" s="254"/>
      <c r="E1525" s="254"/>
      <c r="H1525" s="92"/>
    </row>
    <row r="1526" spans="1:8" ht="12.75">
      <c r="A1526" s="19"/>
      <c r="B1526" s="483"/>
      <c r="C1526" s="483"/>
      <c r="D1526" s="254"/>
      <c r="E1526" s="254"/>
      <c r="H1526" s="92"/>
    </row>
    <row r="1527" spans="1:8" ht="12.75">
      <c r="A1527" s="19"/>
      <c r="B1527" s="483"/>
      <c r="C1527" s="483"/>
      <c r="D1527" s="254"/>
      <c r="E1527" s="254"/>
      <c r="H1527" s="92"/>
    </row>
    <row r="1528" spans="1:8" ht="12.75">
      <c r="A1528" s="19"/>
      <c r="B1528" s="483"/>
      <c r="C1528" s="483"/>
      <c r="D1528" s="254"/>
      <c r="E1528" s="254"/>
      <c r="H1528" s="92"/>
    </row>
    <row r="1529" spans="1:8" ht="12.75">
      <c r="A1529" s="19"/>
      <c r="B1529" s="483"/>
      <c r="C1529" s="483"/>
      <c r="D1529" s="254"/>
      <c r="E1529" s="254"/>
      <c r="H1529" s="92"/>
    </row>
    <row r="1530" spans="1:8" ht="12.75">
      <c r="A1530" s="19"/>
      <c r="B1530" s="483"/>
      <c r="C1530" s="483"/>
      <c r="D1530" s="254"/>
      <c r="E1530" s="254"/>
      <c r="H1530" s="92"/>
    </row>
    <row r="1531" spans="1:8" ht="12.75">
      <c r="A1531" s="19"/>
      <c r="B1531" s="483"/>
      <c r="C1531" s="483"/>
      <c r="D1531" s="254"/>
      <c r="E1531" s="254"/>
      <c r="H1531" s="92"/>
    </row>
    <row r="1532" spans="1:8" ht="12.75">
      <c r="A1532" s="19"/>
      <c r="B1532" s="483"/>
      <c r="C1532" s="483"/>
      <c r="D1532" s="254"/>
      <c r="E1532" s="254"/>
      <c r="H1532" s="92"/>
    </row>
    <row r="1533" spans="1:8" ht="12.75">
      <c r="A1533" s="19"/>
      <c r="B1533" s="483"/>
      <c r="C1533" s="483"/>
      <c r="D1533" s="254"/>
      <c r="E1533" s="254"/>
      <c r="H1533" s="92"/>
    </row>
    <row r="1534" spans="1:8" ht="12.75">
      <c r="A1534" s="19"/>
      <c r="B1534" s="483"/>
      <c r="C1534" s="483"/>
      <c r="D1534" s="254"/>
      <c r="E1534" s="254"/>
      <c r="H1534" s="92"/>
    </row>
    <row r="1535" spans="1:8" ht="12.75">
      <c r="A1535" s="19"/>
      <c r="B1535" s="483"/>
      <c r="C1535" s="483"/>
      <c r="D1535" s="254"/>
      <c r="E1535" s="254"/>
      <c r="H1535" s="92"/>
    </row>
    <row r="1536" spans="1:8" ht="12.75">
      <c r="A1536" s="19"/>
      <c r="B1536" s="483"/>
      <c r="C1536" s="483"/>
      <c r="D1536" s="254"/>
      <c r="E1536" s="254"/>
      <c r="H1536" s="92"/>
    </row>
    <row r="1537" spans="1:8" ht="12.75">
      <c r="A1537" s="19"/>
      <c r="B1537" s="483"/>
      <c r="C1537" s="483"/>
      <c r="D1537" s="254"/>
      <c r="E1537" s="254"/>
      <c r="H1537" s="92"/>
    </row>
    <row r="1538" spans="1:8" ht="12.75">
      <c r="A1538" s="19"/>
      <c r="B1538" s="483"/>
      <c r="C1538" s="483"/>
      <c r="D1538" s="254"/>
      <c r="E1538" s="254"/>
      <c r="H1538" s="92"/>
    </row>
    <row r="1539" spans="1:8" ht="12.75">
      <c r="A1539" s="19"/>
      <c r="B1539" s="483"/>
      <c r="C1539" s="483"/>
      <c r="D1539" s="254"/>
      <c r="E1539" s="254"/>
      <c r="H1539" s="92"/>
    </row>
    <row r="1540" spans="1:8" ht="12.75">
      <c r="A1540" s="19"/>
      <c r="B1540" s="483"/>
      <c r="C1540" s="483"/>
      <c r="D1540" s="254"/>
      <c r="E1540" s="254"/>
      <c r="H1540" s="92"/>
    </row>
    <row r="1541" spans="1:8" ht="12.75">
      <c r="A1541" s="19"/>
      <c r="B1541" s="483"/>
      <c r="C1541" s="483"/>
      <c r="D1541" s="254"/>
      <c r="E1541" s="254"/>
      <c r="H1541" s="92"/>
    </row>
    <row r="1542" spans="1:8" ht="12.75">
      <c r="A1542" s="19"/>
      <c r="B1542" s="483"/>
      <c r="C1542" s="483"/>
      <c r="D1542" s="254"/>
      <c r="E1542" s="254"/>
      <c r="H1542" s="92"/>
    </row>
    <row r="1543" spans="1:8" ht="12.75">
      <c r="A1543" s="19"/>
      <c r="B1543" s="483"/>
      <c r="C1543" s="483"/>
      <c r="D1543" s="254"/>
      <c r="E1543" s="254"/>
      <c r="H1543" s="92"/>
    </row>
    <row r="1544" spans="1:8" ht="12.75">
      <c r="A1544" s="19"/>
      <c r="B1544" s="483"/>
      <c r="C1544" s="483"/>
      <c r="D1544" s="254"/>
      <c r="E1544" s="254"/>
      <c r="H1544" s="92"/>
    </row>
    <row r="1545" ht="12.75">
      <c r="H1545" s="92"/>
    </row>
    <row r="1546" ht="12.75">
      <c r="H1546" s="92"/>
    </row>
    <row r="1547" ht="12.75">
      <c r="H1547" s="92"/>
    </row>
    <row r="1548" ht="12.75">
      <c r="H1548" s="92"/>
    </row>
    <row r="1549" ht="12.75">
      <c r="H1549" s="92"/>
    </row>
    <row r="1550" ht="12.75">
      <c r="H1550" s="92"/>
    </row>
    <row r="1551" ht="12.75">
      <c r="H1551" s="92"/>
    </row>
    <row r="1552" ht="12.75">
      <c r="H1552" s="92"/>
    </row>
    <row r="1553" ht="12.75">
      <c r="H1553" s="92"/>
    </row>
    <row r="1554" ht="12.75">
      <c r="H1554" s="92"/>
    </row>
    <row r="1555" ht="12.75">
      <c r="H1555" s="92"/>
    </row>
    <row r="1556" ht="12.75">
      <c r="H1556" s="92"/>
    </row>
    <row r="1557" ht="12.75">
      <c r="H1557" s="92"/>
    </row>
    <row r="1558" ht="12.75">
      <c r="H1558" s="92"/>
    </row>
    <row r="1559" ht="12.75">
      <c r="H1559" s="92"/>
    </row>
    <row r="1560" ht="12.75">
      <c r="H1560" s="92"/>
    </row>
    <row r="1561" ht="12.75">
      <c r="H1561" s="92"/>
    </row>
    <row r="1562" ht="12.75">
      <c r="H1562" s="92"/>
    </row>
    <row r="1563" ht="12.75">
      <c r="H1563" s="92"/>
    </row>
    <row r="1564" ht="12.75">
      <c r="H1564" s="92"/>
    </row>
    <row r="1565" ht="12.75">
      <c r="H1565" s="92"/>
    </row>
    <row r="1566" ht="12.75">
      <c r="H1566" s="92"/>
    </row>
    <row r="1567" ht="12.75">
      <c r="H1567" s="92"/>
    </row>
    <row r="1568" ht="12.75">
      <c r="H1568" s="92"/>
    </row>
    <row r="1569" ht="12.75">
      <c r="H1569" s="92"/>
    </row>
    <row r="1570" ht="12.75">
      <c r="H1570" s="92"/>
    </row>
    <row r="1571" ht="12.75">
      <c r="H1571" s="92"/>
    </row>
    <row r="1572" ht="12.75">
      <c r="H1572" s="92"/>
    </row>
    <row r="1573" ht="12.75">
      <c r="H1573" s="92"/>
    </row>
    <row r="1574" ht="12.75">
      <c r="H1574" s="92"/>
    </row>
    <row r="1575" ht="12.75">
      <c r="H1575" s="92"/>
    </row>
    <row r="1576" ht="12.75">
      <c r="H1576" s="92"/>
    </row>
    <row r="1577" ht="12.75">
      <c r="H1577" s="92"/>
    </row>
    <row r="1578" ht="12.75">
      <c r="H1578" s="92"/>
    </row>
    <row r="1579" ht="12.75">
      <c r="H1579" s="92"/>
    </row>
    <row r="1580" ht="12.75">
      <c r="H1580" s="92"/>
    </row>
    <row r="1581" ht="12.75">
      <c r="H1581" s="92"/>
    </row>
    <row r="1582" ht="12.75">
      <c r="H1582" s="92"/>
    </row>
    <row r="1583" ht="12.75">
      <c r="H1583" s="92"/>
    </row>
    <row r="1584" ht="12.75">
      <c r="H1584" s="92"/>
    </row>
    <row r="1585" ht="12.75">
      <c r="H1585" s="92"/>
    </row>
    <row r="1586" ht="12.75">
      <c r="H1586" s="92"/>
    </row>
    <row r="1587" ht="12.75">
      <c r="H1587" s="92"/>
    </row>
    <row r="1588" ht="12.75">
      <c r="H1588" s="92"/>
    </row>
    <row r="1589" ht="12.75">
      <c r="H1589" s="92"/>
    </row>
    <row r="1590" ht="12.75">
      <c r="H1590" s="92"/>
    </row>
    <row r="1591" ht="12.75">
      <c r="H1591" s="92"/>
    </row>
    <row r="1592" ht="12.75">
      <c r="H1592" s="92"/>
    </row>
    <row r="1593" ht="12.75">
      <c r="H1593" s="92"/>
    </row>
    <row r="1594" ht="12.75">
      <c r="H1594" s="92"/>
    </row>
    <row r="1595" ht="12.75">
      <c r="H1595" s="92"/>
    </row>
    <row r="1596" ht="12.75">
      <c r="H1596" s="92"/>
    </row>
    <row r="1597" ht="12.75">
      <c r="H1597" s="92"/>
    </row>
    <row r="1598" ht="12.75">
      <c r="H1598" s="92"/>
    </row>
    <row r="1599" ht="12.75">
      <c r="H1599" s="92"/>
    </row>
    <row r="1600" ht="12.75">
      <c r="H1600" s="92"/>
    </row>
    <row r="1601" ht="12.75">
      <c r="H1601" s="92"/>
    </row>
    <row r="1602" ht="12.75">
      <c r="H1602" s="92"/>
    </row>
    <row r="1603" ht="12.75">
      <c r="H1603" s="92"/>
    </row>
    <row r="1604" ht="12.75">
      <c r="H1604" s="92"/>
    </row>
    <row r="1605" ht="12.75">
      <c r="H1605" s="92"/>
    </row>
    <row r="1606" ht="12.75">
      <c r="H1606" s="92"/>
    </row>
    <row r="1607" ht="12.75">
      <c r="H1607" s="92"/>
    </row>
    <row r="1608" ht="12.75">
      <c r="H1608" s="92"/>
    </row>
    <row r="1609" ht="12.75">
      <c r="H1609" s="92"/>
    </row>
    <row r="1610" ht="12.75">
      <c r="H1610" s="92"/>
    </row>
    <row r="1611" ht="12.75">
      <c r="H1611" s="92"/>
    </row>
    <row r="1612" ht="12.75">
      <c r="H1612" s="92"/>
    </row>
    <row r="1613" ht="12.75">
      <c r="H1613" s="92"/>
    </row>
    <row r="1614" ht="12.75">
      <c r="H1614" s="92"/>
    </row>
    <row r="1615" ht="12.75">
      <c r="H1615" s="92"/>
    </row>
    <row r="1616" ht="12.75">
      <c r="H1616" s="92"/>
    </row>
    <row r="1617" ht="12.75">
      <c r="H1617" s="92"/>
    </row>
    <row r="1618" ht="12.75">
      <c r="H1618" s="92"/>
    </row>
    <row r="1619" ht="12.75">
      <c r="H1619" s="92"/>
    </row>
    <row r="1620" ht="12.75">
      <c r="H1620" s="92"/>
    </row>
    <row r="1621" ht="12.75">
      <c r="H1621" s="92"/>
    </row>
    <row r="1622" ht="12.75">
      <c r="H1622" s="92"/>
    </row>
    <row r="1623" ht="12.75">
      <c r="H1623" s="92"/>
    </row>
    <row r="1624" ht="12.75">
      <c r="H1624" s="92"/>
    </row>
    <row r="1625" ht="12.75">
      <c r="H1625" s="92"/>
    </row>
    <row r="1626" ht="12.75">
      <c r="H1626" s="92"/>
    </row>
    <row r="1627" ht="12.75">
      <c r="H1627" s="92"/>
    </row>
    <row r="1628" ht="12.75">
      <c r="H1628" s="92"/>
    </row>
    <row r="1629" ht="12.75">
      <c r="H1629" s="92"/>
    </row>
    <row r="1630" ht="12.75">
      <c r="H1630" s="92"/>
    </row>
    <row r="1631" ht="12.75">
      <c r="H1631" s="92"/>
    </row>
    <row r="1632" ht="12.75">
      <c r="H1632" s="92"/>
    </row>
    <row r="1633" ht="12.75">
      <c r="H1633" s="92"/>
    </row>
    <row r="1634" ht="12.75">
      <c r="H1634" s="92"/>
    </row>
    <row r="1635" ht="12.75">
      <c r="H1635" s="92"/>
    </row>
    <row r="1636" ht="12.75">
      <c r="H1636" s="92"/>
    </row>
    <row r="1637" ht="12.75">
      <c r="H1637" s="92"/>
    </row>
    <row r="1638" ht="12.75">
      <c r="H1638" s="92"/>
    </row>
    <row r="1639" ht="12.75">
      <c r="H1639" s="92"/>
    </row>
    <row r="1640" ht="12.75">
      <c r="H1640" s="92"/>
    </row>
    <row r="1641" ht="12.75">
      <c r="H1641" s="92"/>
    </row>
    <row r="1642" ht="12.75">
      <c r="H1642" s="92"/>
    </row>
    <row r="1643" ht="12.75">
      <c r="H1643" s="92"/>
    </row>
    <row r="1644" ht="12.75">
      <c r="H1644" s="92"/>
    </row>
    <row r="1645" ht="12.75">
      <c r="H1645" s="92"/>
    </row>
    <row r="1646" ht="12.75">
      <c r="H1646" s="92"/>
    </row>
    <row r="1647" ht="12.75">
      <c r="H1647" s="92"/>
    </row>
    <row r="1648" ht="12.75">
      <c r="H1648" s="92"/>
    </row>
    <row r="1649" ht="12.75">
      <c r="H1649" s="92"/>
    </row>
    <row r="1650" ht="12.75">
      <c r="H1650" s="92"/>
    </row>
    <row r="1651" ht="12.75">
      <c r="H1651" s="92"/>
    </row>
    <row r="1652" ht="12.75">
      <c r="H1652" s="92"/>
    </row>
    <row r="1653" ht="12.75">
      <c r="H1653" s="92"/>
    </row>
    <row r="1654" ht="12.75">
      <c r="H1654" s="92"/>
    </row>
    <row r="1655" ht="12.75">
      <c r="H1655" s="92"/>
    </row>
    <row r="1656" ht="12.75">
      <c r="H1656" s="92"/>
    </row>
    <row r="1657" ht="12.75">
      <c r="H1657" s="92"/>
    </row>
    <row r="1658" ht="12.75">
      <c r="H1658" s="92"/>
    </row>
    <row r="1659" ht="12.75">
      <c r="H1659" s="92"/>
    </row>
    <row r="1660" ht="12.75">
      <c r="H1660" s="92"/>
    </row>
    <row r="1661" ht="12.75">
      <c r="H1661" s="92"/>
    </row>
    <row r="1662" ht="12.75">
      <c r="H1662" s="92"/>
    </row>
    <row r="1663" ht="12.75">
      <c r="H1663" s="92"/>
    </row>
    <row r="1664" ht="12.75">
      <c r="H1664" s="92"/>
    </row>
    <row r="1665" ht="12.75">
      <c r="H1665" s="92"/>
    </row>
    <row r="1666" ht="12.75">
      <c r="H1666" s="92"/>
    </row>
    <row r="1667" ht="12.75">
      <c r="H1667" s="92"/>
    </row>
    <row r="1668" ht="12.75">
      <c r="H1668" s="92"/>
    </row>
    <row r="1669" ht="12.75">
      <c r="H1669" s="92"/>
    </row>
    <row r="1670" ht="12.75">
      <c r="H1670" s="92"/>
    </row>
    <row r="1671" ht="12.75">
      <c r="H1671" s="92"/>
    </row>
    <row r="1672" ht="12.75">
      <c r="H1672" s="92"/>
    </row>
    <row r="1673" ht="12.75">
      <c r="H1673" s="92"/>
    </row>
    <row r="1674" ht="12.75">
      <c r="H1674" s="92"/>
    </row>
    <row r="1675" ht="12.75">
      <c r="H1675" s="92"/>
    </row>
    <row r="1676" ht="12.75">
      <c r="H1676" s="92"/>
    </row>
    <row r="1677" ht="12.75">
      <c r="H1677" s="92"/>
    </row>
    <row r="1678" ht="12.75">
      <c r="H1678" s="92"/>
    </row>
    <row r="1679" ht="12.75">
      <c r="H1679" s="92"/>
    </row>
    <row r="1680" ht="12.75">
      <c r="H1680" s="92"/>
    </row>
    <row r="1681" ht="12.75">
      <c r="H1681" s="92"/>
    </row>
    <row r="1682" ht="12.75">
      <c r="H1682" s="92"/>
    </row>
    <row r="1683" ht="12.75">
      <c r="H1683" s="92"/>
    </row>
    <row r="1684" ht="12.75">
      <c r="H1684" s="92"/>
    </row>
    <row r="1685" ht="12.75">
      <c r="H1685" s="92"/>
    </row>
    <row r="1686" ht="12.75">
      <c r="H1686" s="92"/>
    </row>
    <row r="1687" ht="12.75">
      <c r="H1687" s="92"/>
    </row>
    <row r="1688" ht="12.75">
      <c r="H1688" s="92"/>
    </row>
    <row r="1689" ht="12.75">
      <c r="H1689" s="92"/>
    </row>
    <row r="1690" ht="12.75">
      <c r="H1690" s="92"/>
    </row>
    <row r="1691" ht="12.75">
      <c r="H1691" s="92"/>
    </row>
    <row r="1692" ht="12.75">
      <c r="H1692" s="92"/>
    </row>
    <row r="1693" ht="12.75">
      <c r="H1693" s="92"/>
    </row>
    <row r="1694" ht="12.75">
      <c r="H1694" s="92"/>
    </row>
    <row r="1695" ht="12.75">
      <c r="H1695" s="92"/>
    </row>
    <row r="1696" ht="12.75">
      <c r="H1696" s="92"/>
    </row>
    <row r="1697" ht="12.75">
      <c r="H1697" s="92"/>
    </row>
    <row r="1698" ht="12.75">
      <c r="H1698" s="92"/>
    </row>
    <row r="1699" ht="12.75">
      <c r="H1699" s="92"/>
    </row>
    <row r="1700" ht="12.75">
      <c r="H1700" s="92"/>
    </row>
    <row r="1701" ht="12.75">
      <c r="H1701" s="92"/>
    </row>
    <row r="1702" ht="12.75">
      <c r="H1702" s="92"/>
    </row>
    <row r="1703" ht="12.75">
      <c r="H1703" s="92"/>
    </row>
    <row r="1704" ht="12.75">
      <c r="H1704" s="92"/>
    </row>
    <row r="1705" ht="12.75">
      <c r="H1705" s="92"/>
    </row>
    <row r="1706" ht="12.75">
      <c r="H1706" s="92"/>
    </row>
    <row r="1707" ht="12.75">
      <c r="H1707" s="92"/>
    </row>
    <row r="1708" ht="12.75">
      <c r="H1708" s="92"/>
    </row>
    <row r="1709" ht="12.75">
      <c r="H1709" s="92"/>
    </row>
    <row r="1710" ht="12.75">
      <c r="H1710" s="92"/>
    </row>
    <row r="1711" ht="12.75">
      <c r="H1711" s="92"/>
    </row>
    <row r="1712" ht="12.75">
      <c r="H1712" s="92"/>
    </row>
    <row r="1713" ht="12.75">
      <c r="H1713" s="92"/>
    </row>
    <row r="1714" ht="12.75">
      <c r="H1714" s="92"/>
    </row>
    <row r="1715" ht="12.75">
      <c r="H1715" s="92"/>
    </row>
    <row r="1716" ht="12.75">
      <c r="H1716" s="92"/>
    </row>
    <row r="1717" ht="12.75">
      <c r="H1717" s="92"/>
    </row>
    <row r="1718" ht="12.75">
      <c r="H1718" s="92"/>
    </row>
    <row r="1719" ht="12.75">
      <c r="H1719" s="92"/>
    </row>
    <row r="1720" ht="12.75">
      <c r="H1720" s="92"/>
    </row>
    <row r="1721" ht="12.75">
      <c r="H1721" s="92"/>
    </row>
    <row r="1722" ht="12.75">
      <c r="H1722" s="92"/>
    </row>
    <row r="1723" ht="12.75">
      <c r="H1723" s="92"/>
    </row>
    <row r="1724" ht="12.75">
      <c r="H1724" s="92"/>
    </row>
    <row r="1725" ht="12.75">
      <c r="H1725" s="92"/>
    </row>
    <row r="1726" ht="12.75">
      <c r="H1726" s="92"/>
    </row>
    <row r="1727" ht="12.75">
      <c r="H1727" s="92"/>
    </row>
    <row r="1728" ht="12.75">
      <c r="H1728" s="92"/>
    </row>
    <row r="1729" ht="12.75">
      <c r="H1729" s="92"/>
    </row>
    <row r="1730" ht="12.75">
      <c r="H1730" s="92"/>
    </row>
    <row r="1731" ht="12.75">
      <c r="H1731" s="92"/>
    </row>
    <row r="1732" ht="12.75">
      <c r="H1732" s="92"/>
    </row>
    <row r="1733" ht="12.75">
      <c r="H1733" s="92"/>
    </row>
    <row r="1734" ht="12.75">
      <c r="H1734" s="92"/>
    </row>
    <row r="1735" ht="12.75">
      <c r="H1735" s="92"/>
    </row>
    <row r="1736" ht="12.75">
      <c r="H1736" s="92"/>
    </row>
    <row r="1737" ht="12.75">
      <c r="H1737" s="92"/>
    </row>
    <row r="1738" ht="12.75">
      <c r="H1738" s="92"/>
    </row>
    <row r="1739" ht="12.75">
      <c r="H1739" s="92"/>
    </row>
    <row r="1740" ht="12.75">
      <c r="H1740" s="92"/>
    </row>
    <row r="1741" ht="12.75">
      <c r="H1741" s="92"/>
    </row>
    <row r="1742" ht="12.75">
      <c r="H1742" s="92"/>
    </row>
    <row r="1743" ht="12.75">
      <c r="H1743" s="92"/>
    </row>
    <row r="1744" ht="12.75">
      <c r="H1744" s="92"/>
    </row>
    <row r="1745" ht="12.75">
      <c r="H1745" s="92"/>
    </row>
    <row r="1746" ht="12.75">
      <c r="H1746" s="92"/>
    </row>
    <row r="1747" ht="12.75">
      <c r="H1747" s="92"/>
    </row>
    <row r="1748" ht="12.75">
      <c r="H1748" s="92"/>
    </row>
    <row r="1749" ht="12.75">
      <c r="H1749" s="92"/>
    </row>
    <row r="1750" ht="12.75">
      <c r="H1750" s="92"/>
    </row>
    <row r="1751" ht="12.75">
      <c r="H1751" s="92"/>
    </row>
    <row r="1752" ht="12.75">
      <c r="H1752" s="92"/>
    </row>
    <row r="1753" ht="12.75">
      <c r="H1753" s="92"/>
    </row>
    <row r="1754" ht="12.75">
      <c r="H1754" s="92"/>
    </row>
    <row r="1755" ht="12.75">
      <c r="H1755" s="92"/>
    </row>
    <row r="1756" ht="12.75">
      <c r="H1756" s="92"/>
    </row>
    <row r="1757" ht="12.75">
      <c r="H1757" s="92"/>
    </row>
    <row r="1758" ht="12.75">
      <c r="H1758" s="92"/>
    </row>
    <row r="1759" ht="12.75">
      <c r="H1759" s="92"/>
    </row>
    <row r="1760" ht="12.75">
      <c r="H1760" s="92"/>
    </row>
    <row r="1761" ht="12.75">
      <c r="H1761" s="92"/>
    </row>
    <row r="1762" ht="12.75">
      <c r="H1762" s="92"/>
    </row>
    <row r="1763" ht="12.75">
      <c r="H1763" s="92"/>
    </row>
    <row r="1764" ht="12.75">
      <c r="H1764" s="92"/>
    </row>
    <row r="1765" ht="12.75">
      <c r="H1765" s="92"/>
    </row>
    <row r="1766" ht="12.75">
      <c r="H1766" s="92"/>
    </row>
    <row r="1767" ht="12.75">
      <c r="H1767" s="92"/>
    </row>
    <row r="1768" ht="12.75">
      <c r="H1768" s="92"/>
    </row>
    <row r="1769" ht="12.75">
      <c r="H1769" s="92"/>
    </row>
    <row r="1770" ht="12.75">
      <c r="H1770" s="92"/>
    </row>
    <row r="1771" ht="12.75">
      <c r="H1771" s="92"/>
    </row>
    <row r="1772" ht="12.75">
      <c r="H1772" s="92"/>
    </row>
    <row r="1773" ht="12.75">
      <c r="H1773" s="92"/>
    </row>
    <row r="1774" ht="12.75">
      <c r="H1774" s="92"/>
    </row>
    <row r="1775" ht="12.75">
      <c r="H1775" s="92"/>
    </row>
    <row r="1776" ht="12.75">
      <c r="H1776" s="92"/>
    </row>
    <row r="1777" ht="12.75">
      <c r="H1777" s="92"/>
    </row>
    <row r="1778" ht="12.75">
      <c r="H1778" s="92"/>
    </row>
    <row r="1779" ht="12.75">
      <c r="H1779" s="92"/>
    </row>
    <row r="1780" ht="12.75">
      <c r="H1780" s="92"/>
    </row>
    <row r="1781" ht="12.75">
      <c r="H1781" s="92"/>
    </row>
    <row r="1782" ht="12.75">
      <c r="H1782" s="92"/>
    </row>
    <row r="1783" ht="12.75">
      <c r="H1783" s="92"/>
    </row>
    <row r="1784" ht="12.75">
      <c r="H1784" s="92"/>
    </row>
    <row r="1785" ht="12.75">
      <c r="H1785" s="92"/>
    </row>
    <row r="1786" ht="12.75">
      <c r="H1786" s="92"/>
    </row>
    <row r="1787" ht="12.75">
      <c r="H1787" s="92"/>
    </row>
    <row r="1788" ht="12.75">
      <c r="H1788" s="92"/>
    </row>
    <row r="1789" ht="12.75">
      <c r="H1789" s="92"/>
    </row>
    <row r="1790" ht="12.75">
      <c r="H1790" s="92"/>
    </row>
    <row r="1791" ht="12.75">
      <c r="H1791" s="92"/>
    </row>
    <row r="1792" ht="12.75">
      <c r="H1792" s="92"/>
    </row>
    <row r="1793" ht="12.75">
      <c r="H1793" s="92"/>
    </row>
    <row r="1794" ht="12.75">
      <c r="H1794" s="92"/>
    </row>
    <row r="1795" ht="12.75">
      <c r="H1795" s="92"/>
    </row>
    <row r="1796" ht="12.75">
      <c r="H1796" s="92"/>
    </row>
    <row r="1797" ht="12.75">
      <c r="H1797" s="92"/>
    </row>
    <row r="1798" ht="12.75">
      <c r="H1798" s="92"/>
    </row>
    <row r="1799" ht="12.75">
      <c r="H1799" s="92"/>
    </row>
    <row r="1800" ht="12.75">
      <c r="H1800" s="92"/>
    </row>
    <row r="1801" ht="12.75">
      <c r="H1801" s="92"/>
    </row>
    <row r="1802" ht="12.75">
      <c r="H1802" s="92"/>
    </row>
    <row r="1803" ht="12.75">
      <c r="H1803" s="92"/>
    </row>
    <row r="1804" ht="12.75">
      <c r="H1804" s="92"/>
    </row>
    <row r="1805" ht="12.75">
      <c r="H1805" s="92"/>
    </row>
    <row r="1806" ht="12.75">
      <c r="H1806" s="92"/>
    </row>
    <row r="1807" ht="12.75">
      <c r="H1807" s="92"/>
    </row>
    <row r="1808" ht="12.75">
      <c r="H1808" s="92"/>
    </row>
    <row r="1809" ht="12.75">
      <c r="H1809" s="92"/>
    </row>
    <row r="1810" ht="12.75">
      <c r="H1810" s="92"/>
    </row>
    <row r="1811" ht="12.75">
      <c r="H1811" s="92"/>
    </row>
    <row r="1812" ht="12.75">
      <c r="H1812" s="92"/>
    </row>
    <row r="1813" ht="12.75">
      <c r="H1813" s="92"/>
    </row>
    <row r="1814" ht="12.75">
      <c r="H1814" s="92"/>
    </row>
    <row r="1815" ht="12.75">
      <c r="H1815" s="92"/>
    </row>
    <row r="1816" ht="12.75">
      <c r="H1816" s="92"/>
    </row>
    <row r="1817" ht="12.75">
      <c r="H1817" s="92"/>
    </row>
    <row r="1818" ht="12.75">
      <c r="H1818" s="92"/>
    </row>
    <row r="1819" ht="12.75">
      <c r="H1819" s="92"/>
    </row>
    <row r="1820" ht="12.75">
      <c r="H1820" s="92"/>
    </row>
    <row r="1821" ht="12.75">
      <c r="H1821" s="92"/>
    </row>
    <row r="1822" ht="12.75">
      <c r="H1822" s="92"/>
    </row>
    <row r="1823" ht="12.75">
      <c r="H1823" s="92"/>
    </row>
    <row r="1824" ht="12.75">
      <c r="H1824" s="92"/>
    </row>
    <row r="1825" ht="12.75">
      <c r="H1825" s="92"/>
    </row>
    <row r="1826" ht="12.75">
      <c r="H1826" s="92"/>
    </row>
    <row r="1827" ht="12.75">
      <c r="H1827" s="92"/>
    </row>
    <row r="1828" ht="12.75">
      <c r="H1828" s="92"/>
    </row>
    <row r="1829" ht="12.75">
      <c r="H1829" s="92"/>
    </row>
    <row r="1830" ht="12.75">
      <c r="H1830" s="92"/>
    </row>
    <row r="1831" ht="12.75">
      <c r="H1831" s="92"/>
    </row>
    <row r="1832" ht="12.75">
      <c r="H1832" s="92"/>
    </row>
    <row r="1833" ht="12.75">
      <c r="H1833" s="92"/>
    </row>
    <row r="1834" ht="12.75">
      <c r="H1834" s="92"/>
    </row>
    <row r="1835" ht="12.75">
      <c r="H1835" s="92"/>
    </row>
    <row r="1836" ht="12.75">
      <c r="H1836" s="92"/>
    </row>
    <row r="1837" ht="12.75">
      <c r="H1837" s="92"/>
    </row>
    <row r="1838" ht="12.75">
      <c r="H1838" s="92"/>
    </row>
    <row r="1839" ht="12.75">
      <c r="H1839" s="92"/>
    </row>
    <row r="1840" ht="12.75">
      <c r="H1840" s="92"/>
    </row>
    <row r="1841" ht="12.75">
      <c r="H1841" s="92"/>
    </row>
    <row r="1842" ht="12.75">
      <c r="H1842" s="92"/>
    </row>
    <row r="1843" ht="12.75">
      <c r="H1843" s="92"/>
    </row>
    <row r="1844" ht="12.75">
      <c r="H1844" s="92"/>
    </row>
    <row r="1845" ht="12.75">
      <c r="H1845" s="92"/>
    </row>
    <row r="1846" ht="12.75">
      <c r="H1846" s="92"/>
    </row>
    <row r="1847" ht="12.75">
      <c r="H1847" s="92"/>
    </row>
    <row r="1848" ht="12.75">
      <c r="H1848" s="92"/>
    </row>
    <row r="1849" ht="12.75">
      <c r="H1849" s="92"/>
    </row>
    <row r="1850" ht="12.75">
      <c r="H1850" s="92"/>
    </row>
    <row r="1851" ht="12.75">
      <c r="H1851" s="92"/>
    </row>
    <row r="1852" ht="12.75">
      <c r="H1852" s="92"/>
    </row>
    <row r="1853" ht="12.75">
      <c r="H1853" s="92"/>
    </row>
    <row r="1854" ht="12.75">
      <c r="H1854" s="92"/>
    </row>
    <row r="1855" ht="12.75">
      <c r="H1855" s="92"/>
    </row>
    <row r="1856" ht="12.75">
      <c r="H1856" s="92"/>
    </row>
    <row r="1857" ht="12.75">
      <c r="H1857" s="92"/>
    </row>
    <row r="1858" ht="12.75">
      <c r="H1858" s="92"/>
    </row>
    <row r="1859" ht="12.75">
      <c r="H1859" s="92"/>
    </row>
    <row r="1860" ht="12.75">
      <c r="H1860" s="92"/>
    </row>
    <row r="1861" ht="12.75">
      <c r="H1861" s="92"/>
    </row>
    <row r="1862" ht="12.75">
      <c r="H1862" s="92"/>
    </row>
    <row r="1863" ht="12.75">
      <c r="H1863" s="92"/>
    </row>
    <row r="1864" ht="12.75">
      <c r="H1864" s="92"/>
    </row>
    <row r="1865" ht="12.75">
      <c r="H1865" s="92"/>
    </row>
    <row r="1866" ht="12.75">
      <c r="H1866" s="92"/>
    </row>
    <row r="1867" ht="12.75">
      <c r="H1867" s="92"/>
    </row>
    <row r="1868" ht="12.75">
      <c r="H1868" s="92"/>
    </row>
    <row r="1869" ht="12.75">
      <c r="H1869" s="92"/>
    </row>
    <row r="1870" ht="12.75">
      <c r="H1870" s="92"/>
    </row>
    <row r="1871" ht="12.75">
      <c r="H1871" s="92"/>
    </row>
    <row r="1872" ht="12.75">
      <c r="H1872" s="92"/>
    </row>
    <row r="1873" ht="12.75">
      <c r="H1873" s="92"/>
    </row>
    <row r="1874" ht="12.75">
      <c r="H1874" s="92"/>
    </row>
    <row r="1875" ht="12.75">
      <c r="H1875" s="92"/>
    </row>
    <row r="1876" ht="12.75">
      <c r="H1876" s="92"/>
    </row>
    <row r="1877" ht="12.75">
      <c r="H1877" s="92"/>
    </row>
    <row r="1878" ht="12.75">
      <c r="H1878" s="92"/>
    </row>
    <row r="1879" ht="12.75">
      <c r="H1879" s="92"/>
    </row>
    <row r="1880" ht="12.75">
      <c r="H1880" s="92"/>
    </row>
    <row r="1881" ht="12.75">
      <c r="H1881" s="92"/>
    </row>
    <row r="1882" ht="12.75">
      <c r="H1882" s="92"/>
    </row>
    <row r="1883" ht="12.75">
      <c r="H1883" s="92"/>
    </row>
    <row r="1884" ht="12.75">
      <c r="H1884" s="92"/>
    </row>
    <row r="1885" ht="12.75">
      <c r="H1885" s="92"/>
    </row>
    <row r="1886" ht="12.75">
      <c r="H1886" s="92"/>
    </row>
    <row r="1887" ht="12.75">
      <c r="H1887" s="92"/>
    </row>
    <row r="1888" ht="12.75">
      <c r="H1888" s="92"/>
    </row>
    <row r="1889" ht="12.75">
      <c r="H1889" s="92"/>
    </row>
    <row r="1890" ht="12.75">
      <c r="H1890" s="92"/>
    </row>
    <row r="1891" ht="12.75">
      <c r="H1891" s="92"/>
    </row>
    <row r="1892" ht="12.75">
      <c r="H1892" s="92"/>
    </row>
    <row r="1893" ht="12.75">
      <c r="H1893" s="92"/>
    </row>
    <row r="1894" ht="12.75">
      <c r="H1894" s="92"/>
    </row>
    <row r="1895" ht="12.75">
      <c r="H1895" s="92"/>
    </row>
    <row r="1896" ht="12.75">
      <c r="H1896" s="92"/>
    </row>
    <row r="1897" ht="12.75">
      <c r="H1897" s="92"/>
    </row>
    <row r="1898" ht="12.75">
      <c r="H1898" s="92"/>
    </row>
    <row r="1899" ht="12.75">
      <c r="H1899" s="92"/>
    </row>
    <row r="1900" ht="12.75">
      <c r="H1900" s="92"/>
    </row>
    <row r="1901" ht="12.75">
      <c r="H1901" s="92"/>
    </row>
    <row r="1902" ht="12.75">
      <c r="H1902" s="92"/>
    </row>
    <row r="1903" ht="12.75">
      <c r="H1903" s="92"/>
    </row>
    <row r="1904" ht="12.75">
      <c r="H1904" s="92"/>
    </row>
    <row r="1905" ht="12.75">
      <c r="H1905" s="92"/>
    </row>
    <row r="1906" ht="12.75">
      <c r="H1906" s="92"/>
    </row>
    <row r="1907" ht="12.75">
      <c r="H1907" s="92"/>
    </row>
    <row r="1908" ht="12.75">
      <c r="H1908" s="92"/>
    </row>
    <row r="1909" ht="12.75">
      <c r="H1909" s="92"/>
    </row>
    <row r="1910" ht="12.75">
      <c r="H1910" s="92"/>
    </row>
    <row r="1911" ht="12.75">
      <c r="H1911" s="92"/>
    </row>
    <row r="1912" ht="12.75">
      <c r="H1912" s="92"/>
    </row>
    <row r="1913" ht="12.75">
      <c r="H1913" s="92"/>
    </row>
    <row r="1914" ht="12.75">
      <c r="H1914" s="92"/>
    </row>
    <row r="1915" ht="12.75">
      <c r="H1915" s="92"/>
    </row>
    <row r="1916" ht="12.75">
      <c r="H1916" s="92"/>
    </row>
    <row r="1917" ht="12.75">
      <c r="H1917" s="92"/>
    </row>
    <row r="1918" ht="12.75">
      <c r="H1918" s="92"/>
    </row>
    <row r="1919" ht="12.75">
      <c r="H1919" s="92"/>
    </row>
    <row r="1920" ht="12.75">
      <c r="H1920" s="92"/>
    </row>
    <row r="1921" ht="12.75">
      <c r="H1921" s="92"/>
    </row>
    <row r="1922" ht="12.75">
      <c r="H1922" s="92"/>
    </row>
    <row r="1923" ht="12.75">
      <c r="H1923" s="92"/>
    </row>
    <row r="1924" ht="12.75">
      <c r="H1924" s="92"/>
    </row>
    <row r="1925" ht="12.75">
      <c r="H1925" s="92"/>
    </row>
    <row r="1926" ht="12.75">
      <c r="H1926" s="92"/>
    </row>
    <row r="1927" ht="12.75">
      <c r="H1927" s="92"/>
    </row>
    <row r="1928" ht="12.75">
      <c r="H1928" s="92"/>
    </row>
    <row r="1929" ht="12.75">
      <c r="H1929" s="92"/>
    </row>
    <row r="1930" ht="12.75">
      <c r="H1930" s="92"/>
    </row>
    <row r="1931" ht="12.75">
      <c r="H1931" s="92"/>
    </row>
    <row r="1932" ht="12.75">
      <c r="H1932" s="92"/>
    </row>
    <row r="1933" ht="12.75">
      <c r="H1933" s="92"/>
    </row>
    <row r="1934" ht="12.75">
      <c r="H1934" s="92"/>
    </row>
    <row r="1935" ht="12.75">
      <c r="H1935" s="92"/>
    </row>
    <row r="1936" ht="12.75">
      <c r="H1936" s="92"/>
    </row>
    <row r="1937" ht="12.75">
      <c r="H1937" s="92"/>
    </row>
    <row r="1938" ht="12.75">
      <c r="H1938" s="92"/>
    </row>
    <row r="1939" ht="12.75">
      <c r="H1939" s="92"/>
    </row>
    <row r="1940" ht="12.75">
      <c r="H1940" s="92"/>
    </row>
    <row r="1941" ht="12.75">
      <c r="H1941" s="92"/>
    </row>
    <row r="1942" ht="12.75">
      <c r="H1942" s="92"/>
    </row>
    <row r="1943" ht="12.75">
      <c r="H1943" s="92"/>
    </row>
    <row r="1944" ht="12.75">
      <c r="H1944" s="92"/>
    </row>
    <row r="1945" ht="12.75">
      <c r="H1945" s="92"/>
    </row>
    <row r="1946" ht="12.75">
      <c r="H1946" s="92"/>
    </row>
    <row r="1947" ht="12.75">
      <c r="H1947" s="92"/>
    </row>
    <row r="1948" ht="12.75">
      <c r="H1948" s="92"/>
    </row>
    <row r="1949" ht="12.75">
      <c r="H1949" s="92"/>
    </row>
    <row r="1950" ht="12.75">
      <c r="H1950" s="92"/>
    </row>
    <row r="1951" ht="12.75">
      <c r="H1951" s="92"/>
    </row>
    <row r="1952" ht="12.75">
      <c r="H1952" s="92"/>
    </row>
    <row r="1953" ht="12.75">
      <c r="H1953" s="92"/>
    </row>
    <row r="1954" ht="12.75">
      <c r="H1954" s="92"/>
    </row>
    <row r="1955" ht="12.75">
      <c r="H1955" s="92"/>
    </row>
    <row r="1956" ht="12.75">
      <c r="H1956" s="92"/>
    </row>
    <row r="1957" ht="12.75">
      <c r="H1957" s="92"/>
    </row>
    <row r="1958" ht="12.75">
      <c r="H1958" s="92"/>
    </row>
    <row r="1959" ht="12.75">
      <c r="H1959" s="92"/>
    </row>
    <row r="1960" ht="12.75">
      <c r="H1960" s="92"/>
    </row>
    <row r="1961" ht="12.75">
      <c r="H1961" s="92"/>
    </row>
    <row r="1962" ht="12.75">
      <c r="H1962" s="92"/>
    </row>
    <row r="1963" ht="12.75">
      <c r="H1963" s="92"/>
    </row>
    <row r="1964" ht="12.75">
      <c r="H1964" s="92"/>
    </row>
    <row r="1965" ht="12.75">
      <c r="H1965" s="92"/>
    </row>
    <row r="1966" ht="12.75">
      <c r="H1966" s="92"/>
    </row>
    <row r="1967" ht="12.75">
      <c r="H1967" s="92"/>
    </row>
    <row r="1968" ht="12.75">
      <c r="H1968" s="92"/>
    </row>
    <row r="1969" ht="12.75">
      <c r="H1969" s="92"/>
    </row>
    <row r="1970" ht="12.75">
      <c r="H1970" s="92"/>
    </row>
    <row r="1971" ht="12.75">
      <c r="H1971" s="92"/>
    </row>
    <row r="1972" ht="12.75">
      <c r="H1972" s="92"/>
    </row>
    <row r="1973" ht="12.75">
      <c r="H1973" s="92"/>
    </row>
    <row r="1974" ht="12.75">
      <c r="H1974" s="92"/>
    </row>
    <row r="1975" ht="12.75">
      <c r="H1975" s="92"/>
    </row>
    <row r="1976" ht="12.75">
      <c r="H1976" s="92"/>
    </row>
    <row r="1977" ht="12.75">
      <c r="H1977" s="92"/>
    </row>
    <row r="1978" ht="12.75">
      <c r="H1978" s="92"/>
    </row>
    <row r="1979" ht="12.75">
      <c r="H1979" s="92"/>
    </row>
    <row r="1980" ht="12.75">
      <c r="H1980" s="92"/>
    </row>
    <row r="1981" ht="12.75">
      <c r="H1981" s="92"/>
    </row>
    <row r="1982" ht="12.75">
      <c r="H1982" s="92"/>
    </row>
    <row r="1983" ht="12.75">
      <c r="H1983" s="92"/>
    </row>
    <row r="1984" ht="12.75">
      <c r="H1984" s="92"/>
    </row>
    <row r="1985" ht="12.75">
      <c r="H1985" s="92"/>
    </row>
    <row r="1986" ht="12.75">
      <c r="H1986" s="92"/>
    </row>
    <row r="1987" ht="12.75">
      <c r="H1987" s="92"/>
    </row>
    <row r="1988" ht="12.75">
      <c r="H1988" s="92"/>
    </row>
    <row r="1989" ht="12.75">
      <c r="H1989" s="92"/>
    </row>
    <row r="1990" ht="12.75">
      <c r="H1990" s="92"/>
    </row>
    <row r="1991" ht="12.75">
      <c r="H1991" s="92"/>
    </row>
    <row r="1992" ht="12.75">
      <c r="H1992" s="92"/>
    </row>
    <row r="1993" ht="12.75">
      <c r="H1993" s="92"/>
    </row>
    <row r="1994" ht="12.75">
      <c r="H1994" s="92"/>
    </row>
    <row r="1995" ht="12.75">
      <c r="H1995" s="92"/>
    </row>
    <row r="1996" ht="12.75">
      <c r="H1996" s="92"/>
    </row>
    <row r="1997" ht="12.75">
      <c r="H1997" s="92"/>
    </row>
    <row r="1998" ht="12.75">
      <c r="H1998" s="92"/>
    </row>
    <row r="1999" ht="12.75">
      <c r="H1999" s="92"/>
    </row>
    <row r="2000" ht="12.75">
      <c r="H2000" s="92"/>
    </row>
    <row r="2001" ht="12.75">
      <c r="H2001" s="92"/>
    </row>
    <row r="2002" ht="12.75">
      <c r="H2002" s="92"/>
    </row>
    <row r="2003" ht="12.75">
      <c r="H2003" s="92"/>
    </row>
    <row r="2004" ht="12.75">
      <c r="H2004" s="92"/>
    </row>
    <row r="2005" ht="12.75">
      <c r="H2005" s="92"/>
    </row>
    <row r="2006" ht="12.75">
      <c r="H2006" s="92"/>
    </row>
    <row r="2007" ht="12.75">
      <c r="H2007" s="92"/>
    </row>
    <row r="2008" ht="12.75">
      <c r="H2008" s="92"/>
    </row>
    <row r="2009" ht="12.75">
      <c r="H2009" s="92"/>
    </row>
    <row r="2010" ht="12.75">
      <c r="H2010" s="92"/>
    </row>
    <row r="2011" ht="12.75">
      <c r="H2011" s="92"/>
    </row>
    <row r="2012" ht="12.75">
      <c r="H2012" s="92"/>
    </row>
    <row r="2013" ht="12.75">
      <c r="H2013" s="92"/>
    </row>
    <row r="2014" ht="12.75">
      <c r="H2014" s="92"/>
    </row>
    <row r="2015" ht="12.75">
      <c r="H2015" s="92"/>
    </row>
    <row r="2016" ht="12.75">
      <c r="H2016" s="92"/>
    </row>
    <row r="2017" ht="12.75">
      <c r="H2017" s="92"/>
    </row>
    <row r="2018" ht="12.75">
      <c r="H2018" s="92"/>
    </row>
    <row r="2019" ht="12.75">
      <c r="H2019" s="92"/>
    </row>
    <row r="2020" ht="12.75">
      <c r="H2020" s="92"/>
    </row>
    <row r="2021" ht="12.75">
      <c r="H2021" s="92"/>
    </row>
    <row r="2022" ht="12.75">
      <c r="H2022" s="92"/>
    </row>
    <row r="2023" ht="12.75">
      <c r="H2023" s="92"/>
    </row>
    <row r="2024" ht="12.75">
      <c r="H2024" s="92"/>
    </row>
    <row r="2025" ht="12.75">
      <c r="H2025" s="92"/>
    </row>
    <row r="2026" ht="12.75">
      <c r="H2026" s="92"/>
    </row>
    <row r="2027" ht="12.75">
      <c r="H2027" s="92"/>
    </row>
    <row r="2028" ht="12.75">
      <c r="H2028" s="92"/>
    </row>
    <row r="2029" ht="12.75">
      <c r="H2029" s="92"/>
    </row>
    <row r="2030" ht="12.75">
      <c r="H2030" s="92"/>
    </row>
    <row r="2031" ht="12.75">
      <c r="H2031" s="92"/>
    </row>
    <row r="2032" ht="12.75">
      <c r="H2032" s="92"/>
    </row>
    <row r="2033" ht="12.75">
      <c r="H2033" s="92"/>
    </row>
    <row r="2034" ht="12.75">
      <c r="H2034" s="92"/>
    </row>
    <row r="2035" ht="12.75">
      <c r="H2035" s="92"/>
    </row>
    <row r="2036" ht="12.75">
      <c r="H2036" s="92"/>
    </row>
    <row r="2037" ht="12.75">
      <c r="H2037" s="92"/>
    </row>
    <row r="2038" ht="12.75">
      <c r="H2038" s="92"/>
    </row>
    <row r="2039" ht="12.75">
      <c r="H2039" s="92"/>
    </row>
    <row r="2040" ht="12.75">
      <c r="H2040" s="92"/>
    </row>
    <row r="2041" ht="12.75">
      <c r="H2041" s="92"/>
    </row>
    <row r="2042" ht="12.75">
      <c r="H2042" s="92"/>
    </row>
    <row r="2043" ht="12.75">
      <c r="H2043" s="92"/>
    </row>
    <row r="2044" ht="12.75">
      <c r="H2044" s="92"/>
    </row>
    <row r="2045" ht="12.75">
      <c r="H2045" s="92"/>
    </row>
    <row r="2046" ht="12.75">
      <c r="H2046" s="92"/>
    </row>
    <row r="2047" ht="12.75">
      <c r="H2047" s="92"/>
    </row>
    <row r="2048" ht="12.75">
      <c r="H2048" s="92"/>
    </row>
    <row r="2049" ht="12.75">
      <c r="H2049" s="92"/>
    </row>
    <row r="2050" ht="12.75">
      <c r="H2050" s="92"/>
    </row>
    <row r="2051" ht="12.75">
      <c r="H2051" s="92"/>
    </row>
    <row r="2052" ht="12.75">
      <c r="H2052" s="92"/>
    </row>
    <row r="2053" ht="12.75">
      <c r="H2053" s="92"/>
    </row>
    <row r="2054" ht="12.75">
      <c r="H2054" s="92"/>
    </row>
    <row r="2055" ht="12.75">
      <c r="H2055" s="92"/>
    </row>
    <row r="2056" ht="12.75">
      <c r="H2056" s="92"/>
    </row>
    <row r="2057" ht="12.75">
      <c r="H2057" s="92"/>
    </row>
    <row r="2058" ht="12.75">
      <c r="H2058" s="92"/>
    </row>
    <row r="2059" ht="12.75">
      <c r="H2059" s="92"/>
    </row>
    <row r="2060" ht="12.75">
      <c r="H2060" s="92"/>
    </row>
    <row r="2061" ht="12.75">
      <c r="H2061" s="92"/>
    </row>
    <row r="2062" ht="12.75">
      <c r="H2062" s="92"/>
    </row>
    <row r="2063" ht="12.75">
      <c r="H2063" s="92"/>
    </row>
    <row r="2064" ht="12.75">
      <c r="H2064" s="92"/>
    </row>
    <row r="2065" ht="12.75">
      <c r="H2065" s="92"/>
    </row>
    <row r="2066" ht="12.75">
      <c r="H2066" s="92"/>
    </row>
    <row r="2067" ht="12.75">
      <c r="H2067" s="92"/>
    </row>
    <row r="2068" ht="12.75">
      <c r="H2068" s="92"/>
    </row>
    <row r="2069" ht="12.75">
      <c r="H2069" s="92"/>
    </row>
    <row r="2070" ht="12.75">
      <c r="H2070" s="92"/>
    </row>
    <row r="2071" ht="12.75">
      <c r="H2071" s="92"/>
    </row>
    <row r="2072" ht="12.75">
      <c r="H2072" s="92"/>
    </row>
    <row r="2073" ht="12.75">
      <c r="H2073" s="92"/>
    </row>
    <row r="2074" ht="12.75">
      <c r="H2074" s="92"/>
    </row>
    <row r="2075" ht="12.75">
      <c r="H2075" s="92"/>
    </row>
    <row r="2076" ht="12.75">
      <c r="H2076" s="92"/>
    </row>
    <row r="2077" ht="12.75">
      <c r="H2077" s="92"/>
    </row>
    <row r="2078" ht="12.75">
      <c r="H2078" s="92"/>
    </row>
    <row r="2079" ht="12.75">
      <c r="H2079" s="92"/>
    </row>
    <row r="2080" ht="12.75">
      <c r="H2080" s="92"/>
    </row>
    <row r="2081" ht="12.75">
      <c r="H2081" s="92"/>
    </row>
    <row r="2082" ht="12.75">
      <c r="H2082" s="92"/>
    </row>
    <row r="2083" ht="12.75">
      <c r="H2083" s="92"/>
    </row>
    <row r="2084" ht="12.75">
      <c r="H2084" s="92"/>
    </row>
    <row r="2085" ht="12.75">
      <c r="H2085" s="92"/>
    </row>
    <row r="2086" ht="12.75">
      <c r="H2086" s="92"/>
    </row>
    <row r="2087" ht="12.75">
      <c r="H2087" s="92"/>
    </row>
    <row r="2088" ht="12.75">
      <c r="H2088" s="92"/>
    </row>
    <row r="2089" ht="12.75">
      <c r="H2089" s="92"/>
    </row>
    <row r="2090" ht="12.75">
      <c r="H2090" s="92"/>
    </row>
    <row r="2091" ht="12.75">
      <c r="H2091" s="92"/>
    </row>
    <row r="2092" ht="12.75">
      <c r="H2092" s="92"/>
    </row>
    <row r="2093" ht="12.75">
      <c r="H2093" s="92"/>
    </row>
    <row r="2094" ht="12.75">
      <c r="H2094" s="92"/>
    </row>
    <row r="2095" ht="12.75">
      <c r="H2095" s="92"/>
    </row>
    <row r="2096" ht="12.75">
      <c r="H2096" s="92"/>
    </row>
    <row r="2097" ht="12.75">
      <c r="H2097" s="92"/>
    </row>
    <row r="2098" ht="12.75">
      <c r="H2098" s="92"/>
    </row>
    <row r="2099" ht="12.75">
      <c r="H2099" s="92"/>
    </row>
    <row r="2100" ht="12.75">
      <c r="H2100" s="92"/>
    </row>
    <row r="2101" ht="12.75">
      <c r="H2101" s="92"/>
    </row>
    <row r="2102" ht="12.75">
      <c r="H2102" s="92"/>
    </row>
    <row r="2103" ht="12.75">
      <c r="H2103" s="92"/>
    </row>
    <row r="2104" ht="12.75">
      <c r="H2104" s="92"/>
    </row>
    <row r="2105" ht="12.75">
      <c r="H2105" s="92"/>
    </row>
    <row r="2106" ht="12.75">
      <c r="H2106" s="92"/>
    </row>
    <row r="2107" ht="12.75">
      <c r="H2107" s="92"/>
    </row>
    <row r="2108" ht="12.75">
      <c r="H2108" s="92"/>
    </row>
    <row r="2109" ht="12.75">
      <c r="H2109" s="92"/>
    </row>
    <row r="2110" ht="12.75">
      <c r="H2110" s="92"/>
    </row>
    <row r="2111" ht="12.75">
      <c r="H2111" s="92"/>
    </row>
    <row r="2112" ht="12.75">
      <c r="H2112" s="92"/>
    </row>
    <row r="2113" ht="12.75">
      <c r="H2113" s="92"/>
    </row>
    <row r="2114" ht="12.75">
      <c r="H2114" s="92"/>
    </row>
    <row r="2115" ht="12.75">
      <c r="H2115" s="92"/>
    </row>
    <row r="2116" ht="12.75">
      <c r="H2116" s="92"/>
    </row>
    <row r="2117" ht="12.75">
      <c r="H2117" s="92"/>
    </row>
    <row r="2118" ht="12.75">
      <c r="H2118" s="92"/>
    </row>
    <row r="2119" ht="12.75">
      <c r="H2119" s="92"/>
    </row>
    <row r="2120" ht="12.75">
      <c r="H2120" s="92"/>
    </row>
    <row r="2121" ht="12.75">
      <c r="H2121" s="92"/>
    </row>
    <row r="2122" ht="12.75">
      <c r="H2122" s="92"/>
    </row>
    <row r="2123" ht="12.75">
      <c r="H2123" s="92"/>
    </row>
    <row r="2124" ht="12.75">
      <c r="H2124" s="92"/>
    </row>
    <row r="2125" ht="12.75">
      <c r="H2125" s="92"/>
    </row>
    <row r="2126" ht="12.75">
      <c r="H2126" s="92"/>
    </row>
    <row r="2127" ht="12.75">
      <c r="H2127" s="92"/>
    </row>
    <row r="2128" ht="12.75">
      <c r="H2128" s="92"/>
    </row>
    <row r="2129" ht="12.75">
      <c r="H2129" s="92"/>
    </row>
    <row r="2130" ht="12.75">
      <c r="H2130" s="92"/>
    </row>
    <row r="2131" ht="12.75">
      <c r="H2131" s="92"/>
    </row>
    <row r="2132" ht="12.75">
      <c r="H2132" s="92"/>
    </row>
    <row r="2133" ht="12.75">
      <c r="H2133" s="92"/>
    </row>
    <row r="2134" ht="12.75">
      <c r="H2134" s="92"/>
    </row>
    <row r="2135" ht="12.75">
      <c r="H2135" s="92"/>
    </row>
    <row r="2136" ht="12.75">
      <c r="H2136" s="92"/>
    </row>
    <row r="2137" ht="12.75">
      <c r="H2137" s="92"/>
    </row>
    <row r="2138" ht="12.75">
      <c r="H2138" s="92"/>
    </row>
    <row r="2139" ht="12.75">
      <c r="H2139" s="92"/>
    </row>
    <row r="2140" ht="12.75">
      <c r="H2140" s="92"/>
    </row>
    <row r="2141" ht="12.75">
      <c r="H2141" s="92"/>
    </row>
    <row r="2142" ht="12.75">
      <c r="H2142" s="92"/>
    </row>
    <row r="2143" ht="12.75">
      <c r="H2143" s="92"/>
    </row>
    <row r="2144" ht="12.75">
      <c r="H2144" s="92"/>
    </row>
    <row r="2145" ht="12.75">
      <c r="H2145" s="92"/>
    </row>
    <row r="2146" ht="12.75">
      <c r="H2146" s="92"/>
    </row>
    <row r="2147" ht="12.75">
      <c r="H2147" s="92"/>
    </row>
    <row r="2148" ht="12.75">
      <c r="H2148" s="92"/>
    </row>
    <row r="2149" ht="12.75">
      <c r="H2149" s="92"/>
    </row>
    <row r="2150" ht="12.75">
      <c r="H2150" s="92"/>
    </row>
    <row r="2151" ht="12.75">
      <c r="H2151" s="92"/>
    </row>
    <row r="2152" ht="12.75">
      <c r="H2152" s="92"/>
    </row>
    <row r="2153" ht="12.75">
      <c r="H2153" s="92"/>
    </row>
    <row r="2154" ht="12.75">
      <c r="H2154" s="92"/>
    </row>
    <row r="2155" ht="12.75">
      <c r="H2155" s="92"/>
    </row>
    <row r="2156" ht="12.75">
      <c r="H2156" s="92"/>
    </row>
    <row r="2157" ht="12.75">
      <c r="H2157" s="92"/>
    </row>
    <row r="2158" ht="12.75">
      <c r="H2158" s="92"/>
    </row>
    <row r="2159" ht="12.75">
      <c r="H2159" s="92"/>
    </row>
    <row r="2160" ht="12.75">
      <c r="H2160" s="92"/>
    </row>
    <row r="2161" ht="12.75">
      <c r="H2161" s="92"/>
    </row>
    <row r="2162" ht="12.75">
      <c r="H2162" s="92"/>
    </row>
    <row r="2163" ht="12.75">
      <c r="H2163" s="92"/>
    </row>
    <row r="2164" ht="12.75">
      <c r="H2164" s="92"/>
    </row>
    <row r="2165" ht="12.75">
      <c r="H2165" s="92"/>
    </row>
    <row r="2166" ht="12.75">
      <c r="H2166" s="92"/>
    </row>
    <row r="2167" ht="12.75">
      <c r="H2167" s="92"/>
    </row>
    <row r="2168" ht="12.75">
      <c r="H2168" s="92"/>
    </row>
    <row r="2169" ht="12.75">
      <c r="H2169" s="92"/>
    </row>
    <row r="2170" ht="12.75">
      <c r="H2170" s="92"/>
    </row>
    <row r="2171" ht="12.75">
      <c r="H2171" s="92"/>
    </row>
    <row r="2172" ht="12.75">
      <c r="H2172" s="92"/>
    </row>
    <row r="2173" ht="12.75">
      <c r="H2173" s="92"/>
    </row>
    <row r="2174" ht="12.75">
      <c r="H2174" s="92"/>
    </row>
    <row r="2175" ht="12.75">
      <c r="H2175" s="92"/>
    </row>
    <row r="2176" ht="12.75">
      <c r="H2176" s="92"/>
    </row>
    <row r="2177" ht="12.75">
      <c r="H2177" s="92"/>
    </row>
    <row r="2178" ht="12.75">
      <c r="H2178" s="92"/>
    </row>
    <row r="2179" ht="12.75">
      <c r="H2179" s="92"/>
    </row>
    <row r="2180" ht="12.75">
      <c r="H2180" s="92"/>
    </row>
    <row r="2181" ht="12.75">
      <c r="H2181" s="92"/>
    </row>
    <row r="2182" ht="12.75">
      <c r="H2182" s="92"/>
    </row>
    <row r="2183" ht="12.75">
      <c r="H2183" s="92"/>
    </row>
    <row r="2184" ht="12.75">
      <c r="H2184" s="92"/>
    </row>
    <row r="2185" ht="12.75">
      <c r="H2185" s="92"/>
    </row>
    <row r="2186" ht="12.75">
      <c r="H2186" s="92"/>
    </row>
    <row r="2187" ht="12.75">
      <c r="H2187" s="92"/>
    </row>
    <row r="2188" ht="12.75">
      <c r="H2188" s="92"/>
    </row>
    <row r="2189" ht="12.75">
      <c r="H2189" s="92"/>
    </row>
    <row r="2190" ht="12.75">
      <c r="H2190" s="92"/>
    </row>
    <row r="2191" ht="12.75">
      <c r="H2191" s="92"/>
    </row>
    <row r="2192" ht="12.75">
      <c r="H2192" s="92"/>
    </row>
    <row r="2193" ht="12.75">
      <c r="H2193" s="92"/>
    </row>
    <row r="2194" ht="12.75">
      <c r="H2194" s="92"/>
    </row>
    <row r="2195" ht="12.75">
      <c r="H2195" s="92"/>
    </row>
    <row r="2196" ht="12.75">
      <c r="H2196" s="92"/>
    </row>
    <row r="2197" ht="12.75">
      <c r="H2197" s="92"/>
    </row>
    <row r="2198" ht="12.75">
      <c r="H2198" s="92"/>
    </row>
    <row r="2199" ht="12.75">
      <c r="H2199" s="92"/>
    </row>
    <row r="2200" ht="12.75">
      <c r="H2200" s="92"/>
    </row>
    <row r="2201" ht="12.75">
      <c r="H2201" s="92"/>
    </row>
    <row r="2202" ht="12.75">
      <c r="H2202" s="92"/>
    </row>
    <row r="2203" ht="12.75">
      <c r="H2203" s="92"/>
    </row>
    <row r="2204" ht="12.75">
      <c r="H2204" s="92"/>
    </row>
    <row r="2205" ht="12.75">
      <c r="H2205" s="92"/>
    </row>
    <row r="2206" ht="12.75">
      <c r="H2206" s="92"/>
    </row>
    <row r="2207" ht="12.75">
      <c r="H2207" s="92"/>
    </row>
    <row r="2208" ht="12.75">
      <c r="H2208" s="92"/>
    </row>
    <row r="2209" ht="12.75">
      <c r="H2209" s="92"/>
    </row>
    <row r="2210" ht="12.75">
      <c r="H2210" s="92"/>
    </row>
    <row r="2211" ht="12.75">
      <c r="H2211" s="92"/>
    </row>
    <row r="2212" ht="12.75">
      <c r="H2212" s="92"/>
    </row>
    <row r="2213" ht="12.75">
      <c r="H2213" s="92"/>
    </row>
    <row r="2214" ht="12.75">
      <c r="H2214" s="92"/>
    </row>
    <row r="2215" ht="12.75">
      <c r="H2215" s="92"/>
    </row>
    <row r="2216" ht="12.75">
      <c r="H2216" s="92"/>
    </row>
    <row r="2217" ht="12.75">
      <c r="H2217" s="92"/>
    </row>
    <row r="2218" ht="12.75">
      <c r="H2218" s="92"/>
    </row>
    <row r="2219" ht="12.75">
      <c r="H2219" s="92"/>
    </row>
    <row r="2220" ht="12.75">
      <c r="H2220" s="92"/>
    </row>
    <row r="2221" ht="12.75">
      <c r="H2221" s="92"/>
    </row>
    <row r="2222" ht="12.75">
      <c r="H2222" s="92"/>
    </row>
    <row r="2223" ht="12.75">
      <c r="H2223" s="92"/>
    </row>
    <row r="2224" ht="12.75">
      <c r="H2224" s="92"/>
    </row>
    <row r="2225" ht="12.75">
      <c r="H2225" s="92"/>
    </row>
    <row r="2226" ht="12.75">
      <c r="H2226" s="92"/>
    </row>
    <row r="2227" ht="12.75">
      <c r="H2227" s="92"/>
    </row>
    <row r="2228" ht="12.75">
      <c r="H2228" s="92"/>
    </row>
    <row r="2229" ht="12.75">
      <c r="H2229" s="92"/>
    </row>
    <row r="2230" ht="12.75">
      <c r="H2230" s="92"/>
    </row>
    <row r="2231" ht="12.75">
      <c r="H2231" s="92"/>
    </row>
    <row r="2232" ht="12.75">
      <c r="H2232" s="92"/>
    </row>
    <row r="2233" ht="12.75">
      <c r="H2233" s="92"/>
    </row>
    <row r="2234" ht="12.75">
      <c r="H2234" s="92"/>
    </row>
    <row r="2235" ht="12.75">
      <c r="H2235" s="92"/>
    </row>
    <row r="2236" ht="12.75">
      <c r="H2236" s="92"/>
    </row>
    <row r="2237" ht="12.75">
      <c r="H2237" s="92"/>
    </row>
    <row r="2238" ht="12.75">
      <c r="H2238" s="92"/>
    </row>
    <row r="2239" ht="12.75">
      <c r="H2239" s="92"/>
    </row>
    <row r="2240" ht="12.75">
      <c r="H2240" s="92"/>
    </row>
    <row r="2241" ht="12.75">
      <c r="H2241" s="92"/>
    </row>
    <row r="2242" ht="12.75">
      <c r="H2242" s="92"/>
    </row>
    <row r="2243" ht="12.75">
      <c r="H2243" s="92"/>
    </row>
    <row r="2244" ht="12.75">
      <c r="H2244" s="92"/>
    </row>
    <row r="2245" ht="12.75">
      <c r="H2245" s="92"/>
    </row>
    <row r="2246" ht="12.75">
      <c r="H2246" s="92"/>
    </row>
    <row r="2247" ht="12.75">
      <c r="H2247" s="92"/>
    </row>
    <row r="2248" ht="12.75">
      <c r="H2248" s="92"/>
    </row>
    <row r="2249" ht="12.75">
      <c r="H2249" s="92"/>
    </row>
    <row r="2250" ht="12.75">
      <c r="H2250" s="92"/>
    </row>
    <row r="2251" ht="12.75">
      <c r="H2251" s="92"/>
    </row>
    <row r="2252" ht="12.75">
      <c r="H2252" s="92"/>
    </row>
    <row r="2253" ht="12.75">
      <c r="H2253" s="92"/>
    </row>
    <row r="2254" ht="12.75">
      <c r="H2254" s="92"/>
    </row>
    <row r="2255" ht="12.75">
      <c r="H2255" s="92"/>
    </row>
    <row r="2256" ht="12.75">
      <c r="H2256" s="92"/>
    </row>
    <row r="2257" ht="12.75">
      <c r="H2257" s="92"/>
    </row>
    <row r="2258" ht="12.75">
      <c r="H2258" s="92"/>
    </row>
    <row r="2259" ht="12.75">
      <c r="H2259" s="92"/>
    </row>
    <row r="2260" ht="12.75">
      <c r="H2260" s="92"/>
    </row>
    <row r="2261" ht="12.75">
      <c r="H2261" s="92"/>
    </row>
    <row r="2262" ht="12.75">
      <c r="H2262" s="92"/>
    </row>
    <row r="2263" ht="12.75">
      <c r="H2263" s="92"/>
    </row>
    <row r="2264" ht="12.75">
      <c r="H2264" s="92"/>
    </row>
    <row r="2265" ht="12.75">
      <c r="H2265" s="92"/>
    </row>
    <row r="2266" ht="12.75">
      <c r="H2266" s="92"/>
    </row>
    <row r="2267" ht="12.75">
      <c r="H2267" s="92"/>
    </row>
    <row r="2268" ht="12.75">
      <c r="H2268" s="92"/>
    </row>
    <row r="2269" ht="12.75">
      <c r="H2269" s="92"/>
    </row>
    <row r="2270" ht="12.75">
      <c r="H2270" s="92"/>
    </row>
    <row r="2271" ht="12.75">
      <c r="H2271" s="92"/>
    </row>
    <row r="2272" ht="12.75">
      <c r="H2272" s="92"/>
    </row>
    <row r="2273" ht="12.75">
      <c r="H2273" s="92"/>
    </row>
    <row r="2274" ht="12.75">
      <c r="H2274" s="92"/>
    </row>
    <row r="2275" ht="12.75">
      <c r="H2275" s="92"/>
    </row>
    <row r="2276" ht="12.75">
      <c r="H2276" s="92"/>
    </row>
    <row r="2277" ht="12.75">
      <c r="H2277" s="92"/>
    </row>
    <row r="2278" ht="12.75">
      <c r="H2278" s="92"/>
    </row>
    <row r="2279" ht="12.75">
      <c r="H2279" s="92"/>
    </row>
    <row r="2280" ht="12.75">
      <c r="H2280" s="92"/>
    </row>
    <row r="2281" ht="12.75">
      <c r="H2281" s="92"/>
    </row>
    <row r="2282" ht="12.75">
      <c r="H2282" s="92"/>
    </row>
    <row r="2283" ht="12.75">
      <c r="H2283" s="92"/>
    </row>
    <row r="2284" ht="12.75">
      <c r="H2284" s="92"/>
    </row>
    <row r="2285" ht="12.75">
      <c r="H2285" s="92"/>
    </row>
    <row r="2286" ht="12.75">
      <c r="H2286" s="92"/>
    </row>
    <row r="2287" ht="12.75">
      <c r="H2287" s="92"/>
    </row>
    <row r="2288" ht="12.75">
      <c r="H2288" s="92"/>
    </row>
    <row r="2289" ht="12.75">
      <c r="H2289" s="92"/>
    </row>
    <row r="2290" ht="12.75">
      <c r="H2290" s="92"/>
    </row>
    <row r="2291" ht="12.75">
      <c r="H2291" s="92"/>
    </row>
    <row r="2292" ht="12.75">
      <c r="H2292" s="92"/>
    </row>
    <row r="2293" ht="12.75">
      <c r="H2293" s="92"/>
    </row>
    <row r="2294" ht="12.75">
      <c r="H2294" s="92"/>
    </row>
    <row r="2295" ht="12.75">
      <c r="H2295" s="92"/>
    </row>
    <row r="2296" ht="12.75">
      <c r="H2296" s="92"/>
    </row>
    <row r="2297" ht="12.75">
      <c r="H2297" s="92"/>
    </row>
    <row r="2298" ht="12.75">
      <c r="H2298" s="92"/>
    </row>
    <row r="2299" ht="12.75">
      <c r="H2299" s="92"/>
    </row>
    <row r="2300" ht="12.75">
      <c r="H2300" s="92"/>
    </row>
    <row r="2301" ht="12.75">
      <c r="H2301" s="92"/>
    </row>
    <row r="2302" ht="12.75">
      <c r="H2302" s="92"/>
    </row>
    <row r="2303" ht="12.75">
      <c r="H2303" s="92"/>
    </row>
    <row r="2304" ht="12.75">
      <c r="H2304" s="92"/>
    </row>
    <row r="2305" ht="12.75">
      <c r="H2305" s="92"/>
    </row>
    <row r="2306" ht="12.75">
      <c r="H2306" s="92"/>
    </row>
    <row r="2307" ht="12.75">
      <c r="H2307" s="92"/>
    </row>
    <row r="2308" ht="12.75">
      <c r="H2308" s="92"/>
    </row>
    <row r="2309" ht="12.75">
      <c r="H2309" s="92"/>
    </row>
    <row r="2310" ht="12.75">
      <c r="H2310" s="92"/>
    </row>
    <row r="2311" ht="12.75">
      <c r="H2311" s="92"/>
    </row>
    <row r="2312" ht="12.75">
      <c r="H2312" s="92"/>
    </row>
    <row r="2313" ht="12.75">
      <c r="H2313" s="92"/>
    </row>
    <row r="2314" ht="12.75">
      <c r="H2314" s="92"/>
    </row>
    <row r="2315" ht="12.75">
      <c r="H2315" s="92"/>
    </row>
    <row r="2316" ht="12.75">
      <c r="H2316" s="92"/>
    </row>
    <row r="2317" ht="12.75">
      <c r="H2317" s="92"/>
    </row>
    <row r="2318" ht="12.75">
      <c r="H2318" s="92"/>
    </row>
    <row r="2319" ht="12.75">
      <c r="H2319" s="92"/>
    </row>
    <row r="2320" ht="12.75">
      <c r="H2320" s="92"/>
    </row>
    <row r="2321" ht="12.75">
      <c r="H2321" s="92"/>
    </row>
    <row r="2322" ht="12.75">
      <c r="H2322" s="92"/>
    </row>
    <row r="2323" ht="12.75">
      <c r="H2323" s="92"/>
    </row>
    <row r="2324" ht="12.75">
      <c r="H2324" s="92"/>
    </row>
    <row r="2325" ht="12.75">
      <c r="H2325" s="92"/>
    </row>
    <row r="2326" ht="12.75">
      <c r="H2326" s="92"/>
    </row>
    <row r="2327" ht="12.75">
      <c r="H2327" s="92"/>
    </row>
    <row r="2328" ht="12.75">
      <c r="H2328" s="92"/>
    </row>
    <row r="2329" ht="12.75">
      <c r="H2329" s="92"/>
    </row>
    <row r="2330" ht="12.75">
      <c r="H2330" s="92"/>
    </row>
    <row r="2331" ht="12.75">
      <c r="H2331" s="92"/>
    </row>
    <row r="2332" ht="12.75">
      <c r="H2332" s="92"/>
    </row>
    <row r="2333" ht="12.75">
      <c r="H2333" s="92"/>
    </row>
    <row r="2334" ht="12.75">
      <c r="H2334" s="92"/>
    </row>
    <row r="2335" ht="12.75">
      <c r="H2335" s="92"/>
    </row>
    <row r="2336" ht="12.75">
      <c r="H2336" s="92"/>
    </row>
    <row r="2337" ht="12.75">
      <c r="H2337" s="92"/>
    </row>
    <row r="2338" ht="12.75">
      <c r="H2338" s="92"/>
    </row>
    <row r="2339" ht="12.75">
      <c r="H2339" s="92"/>
    </row>
    <row r="2340" ht="12.75">
      <c r="H2340" s="92"/>
    </row>
    <row r="2341" ht="12.75">
      <c r="H2341" s="92"/>
    </row>
    <row r="2342" ht="12.75">
      <c r="H2342" s="92"/>
    </row>
    <row r="2343" ht="12.75">
      <c r="H2343" s="92"/>
    </row>
    <row r="2344" ht="12.75">
      <c r="H2344" s="92"/>
    </row>
    <row r="2345" ht="12.75">
      <c r="H2345" s="92"/>
    </row>
    <row r="2346" ht="12.75">
      <c r="H2346" s="92"/>
    </row>
    <row r="2347" ht="12.75">
      <c r="H2347" s="92"/>
    </row>
    <row r="2348" ht="12.75">
      <c r="H2348" s="92"/>
    </row>
    <row r="2349" ht="12.75">
      <c r="H2349" s="92"/>
    </row>
    <row r="2350" ht="12.75">
      <c r="H2350" s="92"/>
    </row>
    <row r="2351" ht="12.75">
      <c r="H2351" s="92"/>
    </row>
    <row r="2352" ht="12.75">
      <c r="H2352" s="92"/>
    </row>
    <row r="2353" ht="12.75">
      <c r="H2353" s="92"/>
    </row>
    <row r="2354" ht="12.75">
      <c r="H2354" s="92"/>
    </row>
    <row r="2355" ht="12.75">
      <c r="H2355" s="92"/>
    </row>
    <row r="2356" ht="12.75">
      <c r="H2356" s="92"/>
    </row>
    <row r="2357" ht="12.75">
      <c r="H2357" s="92"/>
    </row>
    <row r="2358" ht="12.75">
      <c r="H2358" s="92"/>
    </row>
    <row r="2359" ht="12.75">
      <c r="H2359" s="92"/>
    </row>
    <row r="2360" ht="12.75">
      <c r="H2360" s="92"/>
    </row>
    <row r="2361" ht="12.75">
      <c r="H2361" s="92"/>
    </row>
    <row r="2362" ht="12.75">
      <c r="H2362" s="92"/>
    </row>
    <row r="2363" ht="12.75">
      <c r="H2363" s="92"/>
    </row>
    <row r="2364" ht="12.75">
      <c r="H2364" s="92"/>
    </row>
    <row r="2365" ht="12.75">
      <c r="H2365" s="92"/>
    </row>
    <row r="2366" ht="12.75">
      <c r="H2366" s="92"/>
    </row>
    <row r="2367" ht="12.75">
      <c r="H2367" s="92"/>
    </row>
    <row r="2368" ht="12.75">
      <c r="H2368" s="92"/>
    </row>
    <row r="2369" ht="12.75">
      <c r="H2369" s="92"/>
    </row>
    <row r="2370" ht="12.75">
      <c r="H2370" s="92"/>
    </row>
    <row r="2371" ht="12.75">
      <c r="H2371" s="92"/>
    </row>
    <row r="2372" ht="12.75">
      <c r="H2372" s="92"/>
    </row>
    <row r="2373" ht="12.75">
      <c r="H2373" s="92"/>
    </row>
    <row r="2374" ht="12.75">
      <c r="H2374" s="92"/>
    </row>
    <row r="2375" ht="12.75">
      <c r="H2375" s="92"/>
    </row>
    <row r="2376" ht="12.75">
      <c r="H2376" s="92"/>
    </row>
    <row r="2377" ht="12.75">
      <c r="H2377" s="92"/>
    </row>
    <row r="2378" ht="12.75">
      <c r="H2378" s="92"/>
    </row>
    <row r="2379" ht="12.75">
      <c r="H2379" s="92"/>
    </row>
    <row r="2380" ht="12.75">
      <c r="H2380" s="92"/>
    </row>
    <row r="2381" ht="12.75">
      <c r="H2381" s="92"/>
    </row>
    <row r="2382" ht="12.75">
      <c r="H2382" s="92"/>
    </row>
    <row r="2383" ht="12.75">
      <c r="H2383" s="92"/>
    </row>
    <row r="2384" ht="12.75">
      <c r="H2384" s="92"/>
    </row>
    <row r="2385" ht="12.75">
      <c r="H2385" s="92"/>
    </row>
    <row r="2386" ht="12.75">
      <c r="H2386" s="92"/>
    </row>
    <row r="2387" ht="12.75">
      <c r="H2387" s="92"/>
    </row>
    <row r="2388" ht="12.75">
      <c r="H2388" s="92"/>
    </row>
    <row r="2389" ht="12.75">
      <c r="H2389" s="92"/>
    </row>
    <row r="2390" ht="12.75">
      <c r="H2390" s="92"/>
    </row>
    <row r="2391" ht="12.75">
      <c r="H2391" s="92"/>
    </row>
    <row r="2392" ht="12.75">
      <c r="H2392" s="92"/>
    </row>
    <row r="2393" ht="12.75">
      <c r="H2393" s="92"/>
    </row>
    <row r="2394" ht="12.75">
      <c r="H2394" s="92"/>
    </row>
    <row r="2395" ht="12.75">
      <c r="H2395" s="92"/>
    </row>
    <row r="2396" ht="12.75">
      <c r="H2396" s="92"/>
    </row>
    <row r="2397" ht="12.75">
      <c r="H2397" s="92"/>
    </row>
    <row r="2398" ht="12.75">
      <c r="H2398" s="92"/>
    </row>
    <row r="2399" ht="12.75">
      <c r="H2399" s="92"/>
    </row>
    <row r="2400" ht="12.75">
      <c r="H2400" s="92"/>
    </row>
    <row r="2401" ht="12.75">
      <c r="H2401" s="92"/>
    </row>
    <row r="2402" ht="12.75">
      <c r="H2402" s="92"/>
    </row>
    <row r="2403" ht="12.75">
      <c r="H2403" s="92"/>
    </row>
    <row r="2404" ht="12.75">
      <c r="H2404" s="92"/>
    </row>
    <row r="2405" ht="12.75">
      <c r="H2405" s="92"/>
    </row>
    <row r="2406" ht="12.75">
      <c r="H2406" s="92"/>
    </row>
    <row r="2407" ht="12.75">
      <c r="H2407" s="92"/>
    </row>
    <row r="2408" ht="12.75">
      <c r="H2408" s="92"/>
    </row>
    <row r="2409" ht="12.75">
      <c r="H2409" s="92"/>
    </row>
    <row r="2410" ht="12.75">
      <c r="H2410" s="92"/>
    </row>
    <row r="2411" ht="12.75">
      <c r="H2411" s="92"/>
    </row>
    <row r="2412" ht="12.75">
      <c r="H2412" s="92"/>
    </row>
    <row r="2413" ht="12.75">
      <c r="H2413" s="92"/>
    </row>
    <row r="2414" ht="12.75">
      <c r="H2414" s="92"/>
    </row>
    <row r="2415" ht="12.75">
      <c r="H2415" s="92"/>
    </row>
    <row r="2416" ht="12.75">
      <c r="H2416" s="92"/>
    </row>
    <row r="2417" ht="12.75">
      <c r="H2417" s="92"/>
    </row>
    <row r="2418" ht="12.75">
      <c r="H2418" s="92"/>
    </row>
    <row r="2419" ht="12.75">
      <c r="H2419" s="92"/>
    </row>
    <row r="2420" ht="12.75">
      <c r="H2420" s="92"/>
    </row>
    <row r="2421" ht="12.75">
      <c r="H2421" s="92"/>
    </row>
    <row r="2422" ht="12.75">
      <c r="H2422" s="92"/>
    </row>
    <row r="2423" ht="12.75">
      <c r="H2423" s="92"/>
    </row>
    <row r="2424" ht="12.75">
      <c r="H2424" s="92"/>
    </row>
    <row r="2425" ht="12.75">
      <c r="H2425" s="92"/>
    </row>
    <row r="2426" ht="12.75">
      <c r="H2426" s="92"/>
    </row>
    <row r="2427" ht="12.75">
      <c r="H2427" s="92"/>
    </row>
    <row r="2428" ht="12.75">
      <c r="H2428" s="92"/>
    </row>
    <row r="2429" ht="12.75">
      <c r="H2429" s="92"/>
    </row>
    <row r="2430" ht="12.75">
      <c r="H2430" s="92"/>
    </row>
    <row r="2431" ht="12.75">
      <c r="H2431" s="92"/>
    </row>
    <row r="2432" ht="12.75">
      <c r="H2432" s="92"/>
    </row>
    <row r="2433" ht="12.75">
      <c r="H2433" s="92"/>
    </row>
    <row r="2434" ht="12.75">
      <c r="H2434" s="92"/>
    </row>
    <row r="2435" ht="12.75">
      <c r="H2435" s="92"/>
    </row>
    <row r="2436" ht="12.75">
      <c r="H2436" s="92"/>
    </row>
    <row r="2437" ht="12.75">
      <c r="H2437" s="92"/>
    </row>
    <row r="2438" ht="12.75">
      <c r="H2438" s="92"/>
    </row>
    <row r="2439" ht="12.75">
      <c r="H2439" s="92"/>
    </row>
    <row r="2440" ht="12.75">
      <c r="H2440" s="92"/>
    </row>
    <row r="2441" ht="12.75">
      <c r="H2441" s="92"/>
    </row>
    <row r="2442" ht="12.75">
      <c r="H2442" s="92"/>
    </row>
    <row r="2443" ht="12.75">
      <c r="H2443" s="92"/>
    </row>
    <row r="2444" ht="12.75">
      <c r="H2444" s="92"/>
    </row>
    <row r="2445" ht="12.75">
      <c r="H2445" s="92"/>
    </row>
    <row r="2446" ht="12.75">
      <c r="H2446" s="92"/>
    </row>
    <row r="2447" ht="12.75">
      <c r="H2447" s="92"/>
    </row>
    <row r="2448" ht="12.75">
      <c r="H2448" s="92"/>
    </row>
    <row r="2449" ht="12.75">
      <c r="H2449" s="92"/>
    </row>
    <row r="2450" ht="12.75">
      <c r="H2450" s="92"/>
    </row>
    <row r="2451" ht="12.75">
      <c r="H2451" s="92"/>
    </row>
    <row r="2452" ht="12.75">
      <c r="H2452" s="92"/>
    </row>
    <row r="2453" ht="12.75">
      <c r="H2453" s="92"/>
    </row>
    <row r="2454" ht="12.75">
      <c r="H2454" s="92"/>
    </row>
    <row r="2455" ht="12.75">
      <c r="H2455" s="92"/>
    </row>
    <row r="2456" ht="12.75">
      <c r="H2456" s="92"/>
    </row>
    <row r="2457" ht="12.75">
      <c r="H2457" s="92"/>
    </row>
    <row r="2458" ht="12.75">
      <c r="H2458" s="92"/>
    </row>
    <row r="2459" ht="12.75">
      <c r="H2459" s="92"/>
    </row>
    <row r="2460" ht="12.75">
      <c r="H2460" s="92"/>
    </row>
    <row r="2461" ht="12.75">
      <c r="H2461" s="92"/>
    </row>
    <row r="2462" ht="12.75">
      <c r="H2462" s="92"/>
    </row>
    <row r="2463" ht="12.75">
      <c r="H2463" s="92"/>
    </row>
    <row r="2464" ht="12.75">
      <c r="H2464" s="92"/>
    </row>
    <row r="2465" ht="12.75">
      <c r="H2465" s="92"/>
    </row>
    <row r="2466" ht="12.75">
      <c r="H2466" s="92"/>
    </row>
    <row r="2467" ht="12.75">
      <c r="H2467" s="92"/>
    </row>
    <row r="2468" ht="12.75">
      <c r="H2468" s="92"/>
    </row>
    <row r="2469" ht="12.75">
      <c r="H2469" s="92"/>
    </row>
    <row r="2470" ht="12.75">
      <c r="H2470" s="92"/>
    </row>
    <row r="2471" ht="12.75">
      <c r="H2471" s="92"/>
    </row>
    <row r="2472" ht="12.75">
      <c r="H2472" s="92"/>
    </row>
    <row r="2473" ht="12.75">
      <c r="H2473" s="92"/>
    </row>
    <row r="2474" ht="12.75">
      <c r="H2474" s="92"/>
    </row>
    <row r="2475" ht="12.75">
      <c r="H2475" s="92"/>
    </row>
    <row r="2476" ht="12.75">
      <c r="H2476" s="92"/>
    </row>
    <row r="2477" ht="12.75">
      <c r="H2477" s="92"/>
    </row>
    <row r="2478" ht="12.75">
      <c r="H2478" s="92"/>
    </row>
    <row r="2479" ht="12.75">
      <c r="H2479" s="92"/>
    </row>
    <row r="2480" ht="12.75">
      <c r="H2480" s="92"/>
    </row>
    <row r="2481" ht="12.75">
      <c r="H2481" s="92"/>
    </row>
    <row r="2482" ht="12.75">
      <c r="H2482" s="92"/>
    </row>
    <row r="2483" ht="12.75">
      <c r="H2483" s="92"/>
    </row>
    <row r="2484" ht="12.75">
      <c r="H2484" s="92"/>
    </row>
    <row r="2485" ht="12.75">
      <c r="H2485" s="92"/>
    </row>
    <row r="2486" ht="12.75">
      <c r="H2486" s="92"/>
    </row>
    <row r="2487" ht="12.75">
      <c r="H2487" s="92"/>
    </row>
    <row r="2488" ht="12.75">
      <c r="H2488" s="92"/>
    </row>
    <row r="2489" ht="12.75">
      <c r="H2489" s="92"/>
    </row>
    <row r="2490" ht="12.75">
      <c r="H2490" s="92"/>
    </row>
    <row r="2491" ht="12.75">
      <c r="H2491" s="92"/>
    </row>
    <row r="2492" ht="12.75">
      <c r="H2492" s="92"/>
    </row>
    <row r="2493" ht="12.75">
      <c r="H2493" s="92"/>
    </row>
    <row r="2494" ht="12.75">
      <c r="H2494" s="92"/>
    </row>
    <row r="2495" ht="12.75">
      <c r="H2495" s="92"/>
    </row>
    <row r="2496" ht="12.75">
      <c r="H2496" s="92"/>
    </row>
    <row r="2497" ht="12.75">
      <c r="H2497" s="92"/>
    </row>
    <row r="2498" ht="12.75">
      <c r="H2498" s="92"/>
    </row>
    <row r="2499" ht="12.75">
      <c r="H2499" s="92"/>
    </row>
    <row r="2500" ht="12.75">
      <c r="H2500" s="92"/>
    </row>
    <row r="2501" ht="12.75">
      <c r="H2501" s="92"/>
    </row>
    <row r="2502" ht="12.75">
      <c r="H2502" s="92"/>
    </row>
    <row r="2503" ht="12.75">
      <c r="H2503" s="92"/>
    </row>
    <row r="2504" ht="12.75">
      <c r="H2504" s="92"/>
    </row>
    <row r="2505" ht="12.75">
      <c r="H2505" s="92"/>
    </row>
    <row r="2506" ht="12.75">
      <c r="H2506" s="92"/>
    </row>
    <row r="2507" ht="12.75">
      <c r="H2507" s="92"/>
    </row>
    <row r="2508" ht="12.75">
      <c r="H2508" s="92"/>
    </row>
    <row r="2509" ht="12.75">
      <c r="H2509" s="92"/>
    </row>
    <row r="2510" ht="12.75">
      <c r="H2510" s="92"/>
    </row>
    <row r="2511" ht="12.75">
      <c r="H2511" s="92"/>
    </row>
    <row r="2512" ht="12.75">
      <c r="H2512" s="92"/>
    </row>
    <row r="2513" ht="12.75">
      <c r="H2513" s="92"/>
    </row>
    <row r="2514" ht="12.75">
      <c r="H2514" s="92"/>
    </row>
    <row r="2515" ht="12.75">
      <c r="H2515" s="92"/>
    </row>
    <row r="2516" ht="12.75">
      <c r="H2516" s="92"/>
    </row>
    <row r="2517" ht="12.75">
      <c r="H2517" s="92"/>
    </row>
    <row r="2518" ht="12.75">
      <c r="H2518" s="92"/>
    </row>
    <row r="2519" ht="12.75">
      <c r="H2519" s="92"/>
    </row>
    <row r="2520" ht="12.75">
      <c r="H2520" s="92"/>
    </row>
    <row r="2521" ht="12.75">
      <c r="H2521" s="92"/>
    </row>
    <row r="2522" ht="12.75">
      <c r="H2522" s="92"/>
    </row>
    <row r="2523" ht="12.75">
      <c r="H2523" s="92"/>
    </row>
    <row r="2524" ht="12.75">
      <c r="H2524" s="92"/>
    </row>
    <row r="2525" ht="12.75">
      <c r="H2525" s="92"/>
    </row>
    <row r="2526" ht="12.75">
      <c r="H2526" s="92"/>
    </row>
    <row r="2527" ht="12.75">
      <c r="H2527" s="92"/>
    </row>
    <row r="2528" ht="12.75">
      <c r="H2528" s="92"/>
    </row>
    <row r="2529" ht="12.75">
      <c r="H2529" s="92"/>
    </row>
    <row r="2530" ht="12.75">
      <c r="H2530" s="92"/>
    </row>
    <row r="2531" ht="12.75">
      <c r="H2531" s="92"/>
    </row>
    <row r="2532" ht="12.75">
      <c r="H2532" s="92"/>
    </row>
    <row r="2533" ht="12.75">
      <c r="H2533" s="92"/>
    </row>
    <row r="2534" ht="12.75">
      <c r="H2534" s="92"/>
    </row>
    <row r="2535" ht="12.75">
      <c r="H2535" s="92"/>
    </row>
    <row r="2536" ht="12.75">
      <c r="H2536" s="92"/>
    </row>
    <row r="2537" ht="12.75">
      <c r="H2537" s="92"/>
    </row>
    <row r="2538" ht="12.75">
      <c r="H2538" s="92"/>
    </row>
    <row r="2539" ht="12.75">
      <c r="H2539" s="92"/>
    </row>
    <row r="2540" ht="12.75">
      <c r="H2540" s="92"/>
    </row>
    <row r="2541" ht="12.75">
      <c r="H2541" s="92"/>
    </row>
    <row r="2542" ht="12.75">
      <c r="H2542" s="92"/>
    </row>
    <row r="2543" ht="12.75">
      <c r="H2543" s="92"/>
    </row>
    <row r="2544" ht="12.75">
      <c r="H2544" s="92"/>
    </row>
    <row r="2545" ht="12.75">
      <c r="H2545" s="92"/>
    </row>
    <row r="2546" ht="12.75">
      <c r="H2546" s="92"/>
    </row>
    <row r="2547" ht="12.75">
      <c r="H2547" s="92"/>
    </row>
    <row r="2548" ht="12.75">
      <c r="H2548" s="92"/>
    </row>
    <row r="2549" ht="12.75">
      <c r="H2549" s="92"/>
    </row>
    <row r="2550" ht="12.75">
      <c r="H2550" s="92"/>
    </row>
    <row r="2551" ht="12.75">
      <c r="H2551" s="92"/>
    </row>
    <row r="2552" ht="12.75">
      <c r="H2552" s="92"/>
    </row>
    <row r="2553" ht="12.75">
      <c r="H2553" s="92"/>
    </row>
    <row r="2554" ht="12.75">
      <c r="H2554" s="92"/>
    </row>
    <row r="2555" ht="12.75">
      <c r="H2555" s="92"/>
    </row>
    <row r="2556" ht="12.75">
      <c r="H2556" s="92"/>
    </row>
    <row r="2557" ht="12.75">
      <c r="H2557" s="92"/>
    </row>
    <row r="2558" ht="12.75">
      <c r="H2558" s="92"/>
    </row>
    <row r="2559" ht="12.75">
      <c r="H2559" s="92"/>
    </row>
    <row r="2560" ht="12.75">
      <c r="H2560" s="92"/>
    </row>
    <row r="2561" ht="12.75">
      <c r="H2561" s="92"/>
    </row>
    <row r="2562" ht="12.75">
      <c r="H2562" s="92"/>
    </row>
    <row r="2563" ht="12.75">
      <c r="H2563" s="92"/>
    </row>
    <row r="2564" ht="12.75">
      <c r="H2564" s="92"/>
    </row>
    <row r="2565" ht="12.75">
      <c r="H2565" s="92"/>
    </row>
    <row r="2566" ht="12.75">
      <c r="H2566" s="92"/>
    </row>
    <row r="2567" ht="12.75">
      <c r="H2567" s="92"/>
    </row>
    <row r="2568" ht="12.75">
      <c r="H2568" s="92"/>
    </row>
    <row r="2569" ht="12.75">
      <c r="H2569" s="92"/>
    </row>
    <row r="2570" ht="12.75">
      <c r="H2570" s="92"/>
    </row>
    <row r="2571" ht="12.75">
      <c r="H2571" s="92"/>
    </row>
    <row r="2572" ht="12.75">
      <c r="H2572" s="92"/>
    </row>
    <row r="2573" ht="12.75">
      <c r="H2573" s="92"/>
    </row>
    <row r="2574" ht="12.75">
      <c r="H2574" s="92"/>
    </row>
    <row r="2575" ht="12.75">
      <c r="H2575" s="92"/>
    </row>
    <row r="2576" ht="12.75">
      <c r="H2576" s="92"/>
    </row>
    <row r="2577" ht="12.75">
      <c r="H2577" s="92"/>
    </row>
    <row r="2578" ht="12.75">
      <c r="H2578" s="92"/>
    </row>
    <row r="2579" ht="12.75">
      <c r="H2579" s="92"/>
    </row>
    <row r="2580" ht="12.75">
      <c r="H2580" s="92"/>
    </row>
    <row r="2581" ht="12.75">
      <c r="H2581" s="92"/>
    </row>
    <row r="2582" ht="12.75">
      <c r="H2582" s="92"/>
    </row>
    <row r="2583" ht="12.75">
      <c r="H2583" s="92"/>
    </row>
    <row r="2584" ht="12.75">
      <c r="H2584" s="92"/>
    </row>
    <row r="2585" ht="12.75">
      <c r="H2585" s="92"/>
    </row>
    <row r="2586" ht="12.75">
      <c r="H2586" s="92"/>
    </row>
    <row r="2587" ht="12.75">
      <c r="H2587" s="92"/>
    </row>
    <row r="2588" ht="12.75">
      <c r="H2588" s="92"/>
    </row>
    <row r="2589" ht="12.75">
      <c r="H2589" s="92"/>
    </row>
    <row r="2590" ht="12.75">
      <c r="H2590" s="92"/>
    </row>
    <row r="2591" ht="12.75">
      <c r="H2591" s="92"/>
    </row>
    <row r="2592" ht="12.75">
      <c r="H2592" s="92"/>
    </row>
    <row r="2593" ht="12.75">
      <c r="H2593" s="92"/>
    </row>
    <row r="2594" ht="12.75">
      <c r="H2594" s="92"/>
    </row>
    <row r="2595" ht="12.75">
      <c r="H2595" s="92"/>
    </row>
    <row r="2596" ht="12.75">
      <c r="H2596" s="92"/>
    </row>
    <row r="2597" ht="12.75">
      <c r="H2597" s="92"/>
    </row>
    <row r="2598" ht="12.75">
      <c r="H2598" s="92"/>
    </row>
    <row r="2599" ht="12.75">
      <c r="H2599" s="92"/>
    </row>
    <row r="2600" ht="12.75">
      <c r="H2600" s="92"/>
    </row>
    <row r="2601" ht="12.75">
      <c r="H2601" s="92"/>
    </row>
    <row r="2602" ht="12.75">
      <c r="H2602" s="92"/>
    </row>
    <row r="2603" ht="12.75">
      <c r="H2603" s="92"/>
    </row>
    <row r="2604" ht="12.75">
      <c r="H2604" s="92"/>
    </row>
    <row r="2605" ht="12.75">
      <c r="H2605" s="92"/>
    </row>
    <row r="2606" ht="12.75">
      <c r="H2606" s="92"/>
    </row>
    <row r="2607" ht="12.75">
      <c r="H2607" s="92"/>
    </row>
    <row r="2608" ht="12.75">
      <c r="H2608" s="92"/>
    </row>
    <row r="2609" ht="12.75">
      <c r="H2609" s="92"/>
    </row>
    <row r="2610" ht="12.75">
      <c r="H2610" s="92"/>
    </row>
    <row r="2611" ht="12.75">
      <c r="H2611" s="92"/>
    </row>
    <row r="2612" ht="12.75">
      <c r="H2612" s="92"/>
    </row>
    <row r="2613" ht="12.75">
      <c r="H2613" s="92"/>
    </row>
    <row r="2614" ht="12.75">
      <c r="H2614" s="92"/>
    </row>
    <row r="2615" ht="12.75">
      <c r="H2615" s="92"/>
    </row>
    <row r="2616" ht="12.75">
      <c r="H2616" s="92"/>
    </row>
    <row r="2617" ht="12.75">
      <c r="H2617" s="92"/>
    </row>
    <row r="2618" ht="12.75">
      <c r="H2618" s="92"/>
    </row>
    <row r="2619" ht="12.75">
      <c r="H2619" s="92"/>
    </row>
    <row r="2620" ht="12.75">
      <c r="H2620" s="92"/>
    </row>
    <row r="2621" ht="12.75">
      <c r="H2621" s="92"/>
    </row>
    <row r="2622" ht="12.75">
      <c r="H2622" s="92"/>
    </row>
    <row r="2623" ht="12.75">
      <c r="H2623" s="92"/>
    </row>
    <row r="2624" ht="12.75">
      <c r="H2624" s="92"/>
    </row>
    <row r="2625" ht="12.75">
      <c r="H2625" s="92"/>
    </row>
    <row r="2626" ht="12.75">
      <c r="H2626" s="92"/>
    </row>
    <row r="2627" ht="12.75">
      <c r="H2627" s="92"/>
    </row>
    <row r="2628" ht="12.75">
      <c r="H2628" s="92"/>
    </row>
    <row r="2629" ht="12.75">
      <c r="H2629" s="92"/>
    </row>
    <row r="2630" ht="12.75">
      <c r="H2630" s="92"/>
    </row>
    <row r="2631" ht="12.75">
      <c r="H2631" s="92"/>
    </row>
    <row r="2632" ht="12.75">
      <c r="H2632" s="92"/>
    </row>
    <row r="2633" ht="12.75">
      <c r="H2633" s="92"/>
    </row>
    <row r="2634" ht="12.75">
      <c r="H2634" s="92"/>
    </row>
    <row r="2635" ht="12.75">
      <c r="H2635" s="92"/>
    </row>
    <row r="2636" ht="12.75">
      <c r="H2636" s="92"/>
    </row>
    <row r="2637" ht="12.75">
      <c r="H2637" s="92"/>
    </row>
    <row r="2638" ht="12.75">
      <c r="H2638" s="92"/>
    </row>
    <row r="2639" ht="12.75">
      <c r="H2639" s="92"/>
    </row>
    <row r="2640" ht="12.75">
      <c r="H2640" s="92"/>
    </row>
    <row r="2641" ht="12.75">
      <c r="H2641" s="92"/>
    </row>
    <row r="2642" ht="12.75">
      <c r="H2642" s="92"/>
    </row>
    <row r="2643" ht="12.75">
      <c r="H2643" s="92"/>
    </row>
    <row r="2644" ht="12.75">
      <c r="H2644" s="92"/>
    </row>
    <row r="2645" ht="12.75">
      <c r="H2645" s="92"/>
    </row>
    <row r="2646" ht="12.75">
      <c r="H2646" s="92"/>
    </row>
    <row r="2647" ht="12.75">
      <c r="H2647" s="92"/>
    </row>
    <row r="2648" ht="12.75">
      <c r="H2648" s="92"/>
    </row>
    <row r="2649" ht="12.75">
      <c r="H2649" s="92"/>
    </row>
    <row r="2650" ht="12.75">
      <c r="H2650" s="92"/>
    </row>
    <row r="2651" ht="12.75">
      <c r="H2651" s="92"/>
    </row>
    <row r="2652" ht="12.75">
      <c r="H2652" s="92"/>
    </row>
    <row r="2653" ht="12.75">
      <c r="H2653" s="92"/>
    </row>
    <row r="2654" ht="12.75">
      <c r="H2654" s="92"/>
    </row>
    <row r="2655" ht="12.75">
      <c r="H2655" s="92"/>
    </row>
    <row r="2656" ht="12.75">
      <c r="H2656" s="92"/>
    </row>
    <row r="2657" ht="12.75">
      <c r="H2657" s="92"/>
    </row>
    <row r="2658" ht="12.75">
      <c r="H2658" s="92"/>
    </row>
    <row r="2659" ht="12.75">
      <c r="H2659" s="92"/>
    </row>
    <row r="2660" ht="12.75">
      <c r="H2660" s="92"/>
    </row>
    <row r="2661" ht="12.75">
      <c r="H2661" s="92"/>
    </row>
    <row r="2662" ht="12.75">
      <c r="H2662" s="92"/>
    </row>
    <row r="2663" ht="12.75">
      <c r="H2663" s="92"/>
    </row>
    <row r="2664" ht="12.75">
      <c r="H2664" s="92"/>
    </row>
    <row r="2665" ht="12.75">
      <c r="H2665" s="92"/>
    </row>
    <row r="2666" ht="12.75">
      <c r="H2666" s="92"/>
    </row>
    <row r="2667" ht="12.75">
      <c r="H2667" s="92"/>
    </row>
    <row r="2668" ht="12.75">
      <c r="H2668" s="92"/>
    </row>
    <row r="2669" ht="12.75">
      <c r="H2669" s="92"/>
    </row>
    <row r="2670" ht="12.75">
      <c r="H2670" s="92"/>
    </row>
    <row r="2671" ht="12.75">
      <c r="H2671" s="92"/>
    </row>
    <row r="2672" ht="12.75">
      <c r="H2672" s="92"/>
    </row>
    <row r="2673" ht="12.75">
      <c r="H2673" s="92"/>
    </row>
    <row r="2674" ht="12.75">
      <c r="H2674" s="92"/>
    </row>
    <row r="2675" ht="12.75">
      <c r="H2675" s="92"/>
    </row>
    <row r="2676" ht="12.75">
      <c r="H2676" s="92"/>
    </row>
    <row r="2677" ht="12.75">
      <c r="H2677" s="92"/>
    </row>
    <row r="2678" ht="12.75">
      <c r="H2678" s="92"/>
    </row>
    <row r="2679" ht="12.75">
      <c r="H2679" s="92"/>
    </row>
    <row r="2680" ht="12.75">
      <c r="H2680" s="92"/>
    </row>
    <row r="2681" ht="12.75">
      <c r="H2681" s="92"/>
    </row>
    <row r="2682" ht="12.75">
      <c r="H2682" s="92"/>
    </row>
    <row r="2683" ht="12.75">
      <c r="H2683" s="92"/>
    </row>
    <row r="2684" ht="12.75">
      <c r="H2684" s="92"/>
    </row>
    <row r="2685" ht="12.75">
      <c r="H2685" s="92"/>
    </row>
    <row r="2686" ht="12.75">
      <c r="H2686" s="92"/>
    </row>
    <row r="2687" ht="12.75">
      <c r="H2687" s="92"/>
    </row>
    <row r="2688" ht="12.75">
      <c r="H2688" s="92"/>
    </row>
    <row r="2689" ht="12.75">
      <c r="H2689" s="92"/>
    </row>
    <row r="2690" ht="12.75">
      <c r="H2690" s="92"/>
    </row>
    <row r="2691" ht="12.75">
      <c r="H2691" s="92"/>
    </row>
    <row r="2692" ht="12.75">
      <c r="H2692" s="92"/>
    </row>
    <row r="2693" ht="12.75">
      <c r="H2693" s="92"/>
    </row>
    <row r="2694" ht="12.75">
      <c r="H2694" s="92"/>
    </row>
    <row r="2695" ht="12.75">
      <c r="H2695" s="92"/>
    </row>
    <row r="2696" ht="12.75">
      <c r="H2696" s="92"/>
    </row>
    <row r="2697" ht="12.75">
      <c r="H2697" s="92"/>
    </row>
    <row r="2698" ht="12.75">
      <c r="H2698" s="92"/>
    </row>
    <row r="2699" ht="12.75">
      <c r="H2699" s="92"/>
    </row>
    <row r="2700" ht="12.75">
      <c r="H2700" s="92"/>
    </row>
    <row r="2701" ht="12.75">
      <c r="H2701" s="92"/>
    </row>
    <row r="2702" ht="12.75">
      <c r="H2702" s="92"/>
    </row>
    <row r="2703" ht="12.75">
      <c r="H2703" s="92"/>
    </row>
    <row r="2704" ht="12.75">
      <c r="H2704" s="92"/>
    </row>
    <row r="2705" ht="12.75">
      <c r="H2705" s="92"/>
    </row>
    <row r="2706" ht="12.75">
      <c r="H2706" s="92"/>
    </row>
    <row r="2707" ht="12.75">
      <c r="H2707" s="92"/>
    </row>
    <row r="2708" ht="12.75">
      <c r="H2708" s="92"/>
    </row>
    <row r="2709" ht="12.75">
      <c r="H2709" s="92"/>
    </row>
    <row r="2710" ht="12.75">
      <c r="H2710" s="92"/>
    </row>
    <row r="2711" ht="12.75">
      <c r="H2711" s="92"/>
    </row>
    <row r="2712" ht="12.75">
      <c r="H2712" s="92"/>
    </row>
    <row r="2713" ht="12.75">
      <c r="H2713" s="92"/>
    </row>
    <row r="2714" ht="12.75">
      <c r="H2714" s="92"/>
    </row>
    <row r="2715" ht="12.75">
      <c r="H2715" s="92"/>
    </row>
    <row r="2716" ht="12.75">
      <c r="H2716" s="92"/>
    </row>
    <row r="2717" ht="12.75">
      <c r="H2717" s="92"/>
    </row>
    <row r="2718" ht="12.75">
      <c r="H2718" s="92"/>
    </row>
    <row r="2719" ht="12.75">
      <c r="H2719" s="92"/>
    </row>
    <row r="2720" ht="12.75">
      <c r="H2720" s="92"/>
    </row>
    <row r="2721" ht="12.75">
      <c r="H2721" s="92"/>
    </row>
    <row r="2722" ht="12.75">
      <c r="H2722" s="92"/>
    </row>
    <row r="2723" ht="12.75">
      <c r="H2723" s="92"/>
    </row>
    <row r="2724" ht="12.75">
      <c r="H2724" s="92"/>
    </row>
    <row r="2725" ht="12.75">
      <c r="H2725" s="92"/>
    </row>
    <row r="2726" ht="12.75">
      <c r="H2726" s="92"/>
    </row>
    <row r="2727" ht="12.75">
      <c r="H2727" s="92"/>
    </row>
    <row r="2728" ht="12.75">
      <c r="H2728" s="92"/>
    </row>
    <row r="2729" ht="12.75">
      <c r="H2729" s="92"/>
    </row>
    <row r="2730" ht="12.75">
      <c r="H2730" s="92"/>
    </row>
    <row r="2731" ht="12.75">
      <c r="H2731" s="92"/>
    </row>
    <row r="2732" ht="12.75">
      <c r="H2732" s="92"/>
    </row>
    <row r="2733" ht="12.75">
      <c r="H2733" s="92"/>
    </row>
    <row r="2734" ht="12.75">
      <c r="H2734" s="92"/>
    </row>
    <row r="2735" ht="12.75">
      <c r="H2735" s="92"/>
    </row>
    <row r="2736" ht="12.75">
      <c r="H2736" s="92"/>
    </row>
    <row r="2737" ht="12.75">
      <c r="H2737" s="92"/>
    </row>
    <row r="2738" ht="12.75">
      <c r="H2738" s="92"/>
    </row>
    <row r="2739" ht="12.75">
      <c r="H2739" s="92"/>
    </row>
    <row r="2740" ht="12.75">
      <c r="H2740" s="92"/>
    </row>
    <row r="2741" ht="12.75">
      <c r="H2741" s="92"/>
    </row>
    <row r="2742" ht="12.75">
      <c r="H2742" s="92"/>
    </row>
    <row r="2743" ht="12.75">
      <c r="H2743" s="92"/>
    </row>
    <row r="2744" ht="12.75">
      <c r="H2744" s="92"/>
    </row>
    <row r="2745" ht="12.75">
      <c r="H2745" s="92"/>
    </row>
    <row r="2746" ht="12.75">
      <c r="H2746" s="92"/>
    </row>
    <row r="2747" ht="12.75">
      <c r="H2747" s="92"/>
    </row>
    <row r="2748" ht="12.75">
      <c r="H2748" s="92"/>
    </row>
    <row r="2749" ht="12.75">
      <c r="H2749" s="92"/>
    </row>
    <row r="2750" ht="12.75">
      <c r="H2750" s="92"/>
    </row>
    <row r="2751" ht="12.75">
      <c r="H2751" s="92"/>
    </row>
    <row r="2752" ht="12.75">
      <c r="H2752" s="92"/>
    </row>
    <row r="2753" ht="12.75">
      <c r="H2753" s="92"/>
    </row>
    <row r="2754" ht="12.75">
      <c r="H2754" s="92"/>
    </row>
    <row r="2755" ht="12.75">
      <c r="H2755" s="92"/>
    </row>
    <row r="2756" ht="12.75">
      <c r="H2756" s="92"/>
    </row>
    <row r="2757" ht="12.75">
      <c r="H2757" s="92"/>
    </row>
    <row r="2758" ht="12.75">
      <c r="H2758" s="92"/>
    </row>
    <row r="2759" ht="12.75">
      <c r="H2759" s="92"/>
    </row>
    <row r="2760" ht="12.75">
      <c r="H2760" s="92"/>
    </row>
    <row r="2761" ht="12.75">
      <c r="H2761" s="92"/>
    </row>
    <row r="2762" ht="12.75">
      <c r="H2762" s="92"/>
    </row>
    <row r="2763" ht="12.75">
      <c r="H2763" s="92"/>
    </row>
    <row r="2764" ht="12.75">
      <c r="H2764" s="92"/>
    </row>
    <row r="2765" ht="12.75">
      <c r="H2765" s="92"/>
    </row>
    <row r="2766" ht="12.75">
      <c r="H2766" s="92"/>
    </row>
    <row r="2767" ht="12.75">
      <c r="H2767" s="92"/>
    </row>
    <row r="2768" ht="12.75">
      <c r="H2768" s="92"/>
    </row>
    <row r="2769" ht="12.75">
      <c r="H2769" s="92"/>
    </row>
    <row r="2770" ht="12.75">
      <c r="H2770" s="92"/>
    </row>
    <row r="2771" ht="12.75">
      <c r="H2771" s="92"/>
    </row>
    <row r="2772" ht="12.75">
      <c r="H2772" s="92"/>
    </row>
    <row r="2773" ht="12.75">
      <c r="H2773" s="92"/>
    </row>
    <row r="2774" ht="12.75">
      <c r="H2774" s="92"/>
    </row>
    <row r="2775" ht="12.75">
      <c r="H2775" s="92"/>
    </row>
    <row r="2776" ht="12.75">
      <c r="H2776" s="92"/>
    </row>
    <row r="2777" ht="12.75">
      <c r="H2777" s="92"/>
    </row>
    <row r="2778" ht="12.75">
      <c r="H2778" s="92"/>
    </row>
    <row r="2779" ht="12.75">
      <c r="H2779" s="92"/>
    </row>
    <row r="2780" ht="12.75">
      <c r="H2780" s="92"/>
    </row>
    <row r="2781" ht="12.75">
      <c r="H2781" s="92"/>
    </row>
    <row r="2782" ht="12.75">
      <c r="H2782" s="92"/>
    </row>
    <row r="2783" ht="12.75">
      <c r="H2783" s="92"/>
    </row>
    <row r="2784" ht="12.75">
      <c r="H2784" s="92"/>
    </row>
    <row r="2785" ht="12.75">
      <c r="H2785" s="92"/>
    </row>
    <row r="2786" ht="12.75">
      <c r="H2786" s="92"/>
    </row>
    <row r="2787" ht="12.75">
      <c r="H2787" s="92"/>
    </row>
    <row r="2788" ht="12.75">
      <c r="H2788" s="92"/>
    </row>
    <row r="2789" ht="12.75">
      <c r="H2789" s="92"/>
    </row>
    <row r="2790" ht="12.75">
      <c r="H2790" s="92"/>
    </row>
    <row r="2791" ht="12.75">
      <c r="H2791" s="92"/>
    </row>
    <row r="2792" ht="12.75">
      <c r="H2792" s="92"/>
    </row>
    <row r="2793" ht="12.75">
      <c r="H2793" s="92"/>
    </row>
    <row r="2794" ht="12.75">
      <c r="H2794" s="92"/>
    </row>
    <row r="2795" ht="12.75">
      <c r="H2795" s="92"/>
    </row>
    <row r="2796" ht="12.75">
      <c r="H2796" s="92"/>
    </row>
    <row r="2797" ht="12.75">
      <c r="H2797" s="92"/>
    </row>
    <row r="2798" ht="12.75">
      <c r="H2798" s="92"/>
    </row>
    <row r="2799" ht="12.75">
      <c r="H2799" s="92"/>
    </row>
    <row r="2800" ht="12.75">
      <c r="H2800" s="92"/>
    </row>
    <row r="2801" ht="12.75">
      <c r="H2801" s="92"/>
    </row>
    <row r="2802" ht="12.75">
      <c r="H2802" s="92"/>
    </row>
    <row r="2803" ht="12.75">
      <c r="H2803" s="92"/>
    </row>
    <row r="2804" ht="12.75">
      <c r="H2804" s="92"/>
    </row>
    <row r="2805" ht="12.75">
      <c r="H2805" s="92"/>
    </row>
    <row r="2806" ht="12.75">
      <c r="H2806" s="92"/>
    </row>
    <row r="2807" ht="12.75">
      <c r="H2807" s="92"/>
    </row>
    <row r="2808" ht="12.75">
      <c r="H2808" s="92"/>
    </row>
    <row r="2809" ht="12.75">
      <c r="H2809" s="92"/>
    </row>
    <row r="2810" ht="12.75">
      <c r="H2810" s="92"/>
    </row>
    <row r="2811" ht="12.75">
      <c r="H2811" s="92"/>
    </row>
    <row r="2812" ht="12.75">
      <c r="H2812" s="92"/>
    </row>
    <row r="2813" ht="12.75">
      <c r="H2813" s="92"/>
    </row>
    <row r="2814" ht="12.75">
      <c r="H2814" s="92"/>
    </row>
    <row r="2815" ht="12.75">
      <c r="H2815" s="92"/>
    </row>
    <row r="2816" ht="12.75">
      <c r="H2816" s="92"/>
    </row>
    <row r="2817" ht="12.75">
      <c r="H2817" s="92"/>
    </row>
    <row r="2818" ht="12.75">
      <c r="H2818" s="92"/>
    </row>
    <row r="2819" ht="12.75">
      <c r="H2819" s="92"/>
    </row>
    <row r="2820" ht="12.75">
      <c r="H2820" s="92"/>
    </row>
    <row r="2821" ht="12.75">
      <c r="H2821" s="92"/>
    </row>
    <row r="2822" ht="12.75">
      <c r="H2822" s="92"/>
    </row>
    <row r="2823" ht="12.75">
      <c r="H2823" s="92"/>
    </row>
    <row r="2824" ht="12.75">
      <c r="H2824" s="92"/>
    </row>
    <row r="2825" ht="12.75">
      <c r="H2825" s="92"/>
    </row>
    <row r="2826" ht="12.75">
      <c r="H2826" s="92"/>
    </row>
    <row r="2827" ht="12.75">
      <c r="H2827" s="92"/>
    </row>
    <row r="2828" ht="12.75">
      <c r="H2828" s="92"/>
    </row>
    <row r="2829" ht="12.75">
      <c r="H2829" s="92"/>
    </row>
    <row r="2830" ht="12.75">
      <c r="H2830" s="92"/>
    </row>
    <row r="2831" ht="12.75">
      <c r="H2831" s="92"/>
    </row>
    <row r="2832" ht="12.75">
      <c r="H2832" s="92"/>
    </row>
    <row r="2833" ht="12.75">
      <c r="H2833" s="92"/>
    </row>
    <row r="2834" ht="12.75">
      <c r="H2834" s="92"/>
    </row>
    <row r="2835" ht="12.75">
      <c r="H2835" s="92"/>
    </row>
    <row r="2836" ht="12.75">
      <c r="H2836" s="92"/>
    </row>
    <row r="2837" ht="12.75">
      <c r="H2837" s="92"/>
    </row>
    <row r="2838" ht="12.75">
      <c r="H2838" s="92"/>
    </row>
    <row r="2839" ht="12.75">
      <c r="H2839" s="92"/>
    </row>
    <row r="2840" ht="12.75">
      <c r="H2840" s="92"/>
    </row>
    <row r="2841" ht="12.75">
      <c r="H2841" s="92"/>
    </row>
    <row r="2842" ht="12.75">
      <c r="H2842" s="92"/>
    </row>
    <row r="2843" ht="12.75">
      <c r="H2843" s="92"/>
    </row>
    <row r="2844" ht="12.75">
      <c r="H2844" s="92"/>
    </row>
    <row r="2845" ht="12.75">
      <c r="H2845" s="92"/>
    </row>
    <row r="2846" ht="12.75">
      <c r="H2846" s="92"/>
    </row>
    <row r="2847" ht="12.75">
      <c r="H2847" s="92"/>
    </row>
    <row r="2848" ht="12.75">
      <c r="H2848" s="92"/>
    </row>
    <row r="2849" ht="12.75">
      <c r="H2849" s="92"/>
    </row>
    <row r="2850" ht="12.75">
      <c r="H2850" s="92"/>
    </row>
    <row r="2851" ht="12.75">
      <c r="H2851" s="92"/>
    </row>
    <row r="2852" ht="12.75">
      <c r="H2852" s="92"/>
    </row>
    <row r="2853" ht="12.75">
      <c r="H2853" s="92"/>
    </row>
    <row r="2854" ht="12.75">
      <c r="H2854" s="92"/>
    </row>
    <row r="2855" ht="12.75">
      <c r="H2855" s="92"/>
    </row>
    <row r="2856" ht="12.75">
      <c r="H2856" s="92"/>
    </row>
    <row r="2857" ht="12.75">
      <c r="H2857" s="92"/>
    </row>
    <row r="2858" ht="12.75">
      <c r="H2858" s="92"/>
    </row>
    <row r="2859" ht="12.75">
      <c r="H2859" s="92"/>
    </row>
    <row r="2860" ht="12.75">
      <c r="H2860" s="92"/>
    </row>
    <row r="2861" ht="12.75">
      <c r="H2861" s="92"/>
    </row>
    <row r="2862" ht="12.75">
      <c r="H2862" s="92"/>
    </row>
    <row r="2863" ht="12.75">
      <c r="H2863" s="92"/>
    </row>
    <row r="2864" ht="12.75">
      <c r="H2864" s="92"/>
    </row>
    <row r="2865" ht="12.75">
      <c r="H2865" s="92"/>
    </row>
    <row r="2866" ht="12.75">
      <c r="H2866" s="92"/>
    </row>
    <row r="2867" ht="12.75">
      <c r="H2867" s="92"/>
    </row>
    <row r="2868" ht="12.75">
      <c r="H2868" s="92"/>
    </row>
    <row r="2869" ht="12.75">
      <c r="H2869" s="92"/>
    </row>
    <row r="2870" ht="12.75">
      <c r="H2870" s="92"/>
    </row>
    <row r="2871" ht="12.75">
      <c r="H2871" s="92"/>
    </row>
    <row r="2872" ht="12.75">
      <c r="H2872" s="92"/>
    </row>
    <row r="2873" ht="12.75">
      <c r="H2873" s="92"/>
    </row>
    <row r="2874" ht="12.75">
      <c r="H2874" s="92"/>
    </row>
    <row r="2875" ht="12.75">
      <c r="H2875" s="92"/>
    </row>
    <row r="2876" ht="12.75">
      <c r="H2876" s="92"/>
    </row>
    <row r="2877" ht="12.75">
      <c r="H2877" s="92"/>
    </row>
    <row r="2878" ht="12.75">
      <c r="H2878" s="92"/>
    </row>
    <row r="2879" ht="12.75">
      <c r="H2879" s="92"/>
    </row>
    <row r="2880" ht="12.75">
      <c r="H2880" s="92"/>
    </row>
    <row r="2881" ht="12.75">
      <c r="H2881" s="92"/>
    </row>
    <row r="2882" ht="12.75">
      <c r="H2882" s="92"/>
    </row>
    <row r="2883" ht="12.75">
      <c r="H2883" s="92"/>
    </row>
    <row r="2884" ht="12.75">
      <c r="H2884" s="92"/>
    </row>
    <row r="2885" ht="12.75">
      <c r="H2885" s="92"/>
    </row>
    <row r="2886" ht="12.75">
      <c r="H2886" s="92"/>
    </row>
    <row r="2887" ht="12.75">
      <c r="H2887" s="92"/>
    </row>
    <row r="2888" ht="12.75">
      <c r="H2888" s="92"/>
    </row>
    <row r="2889" ht="12.75">
      <c r="H2889" s="92"/>
    </row>
    <row r="2890" ht="12.75">
      <c r="H2890" s="92"/>
    </row>
    <row r="2891" ht="12.75">
      <c r="H2891" s="92"/>
    </row>
    <row r="2892" ht="12.75">
      <c r="H2892" s="92"/>
    </row>
    <row r="2893" ht="12.75">
      <c r="H2893" s="92"/>
    </row>
    <row r="2894" ht="12.75">
      <c r="H2894" s="92"/>
    </row>
    <row r="2895" ht="12.75">
      <c r="H2895" s="92"/>
    </row>
    <row r="2896" ht="12.75">
      <c r="H2896" s="92"/>
    </row>
    <row r="2897" ht="12.75">
      <c r="H2897" s="92"/>
    </row>
    <row r="2898" ht="12.75">
      <c r="H2898" s="92"/>
    </row>
    <row r="2899" ht="12.75">
      <c r="H2899" s="92"/>
    </row>
    <row r="2900" ht="12.75">
      <c r="H2900" s="92"/>
    </row>
    <row r="2901" ht="12.75">
      <c r="H2901" s="92"/>
    </row>
    <row r="2902" ht="12.75">
      <c r="H2902" s="92"/>
    </row>
    <row r="2903" ht="12.75">
      <c r="H2903" s="92"/>
    </row>
    <row r="2904" ht="12.75">
      <c r="H2904" s="92"/>
    </row>
    <row r="2905" ht="12.75">
      <c r="H2905" s="92"/>
    </row>
    <row r="2906" ht="12.75">
      <c r="H2906" s="92"/>
    </row>
    <row r="2907" ht="12.75">
      <c r="H2907" s="92"/>
    </row>
    <row r="2908" ht="12.75">
      <c r="H2908" s="92"/>
    </row>
    <row r="2909" ht="12.75">
      <c r="H2909" s="92"/>
    </row>
    <row r="2910" ht="12.75">
      <c r="H2910" s="92"/>
    </row>
    <row r="2911" ht="12.75">
      <c r="H2911" s="92"/>
    </row>
    <row r="2912" ht="12.75">
      <c r="H2912" s="92"/>
    </row>
    <row r="2913" ht="12.75">
      <c r="H2913" s="92"/>
    </row>
    <row r="2914" ht="12.75">
      <c r="H2914" s="92"/>
    </row>
    <row r="2915" ht="12.75">
      <c r="H2915" s="92"/>
    </row>
    <row r="2916" ht="12.75">
      <c r="H2916" s="92"/>
    </row>
    <row r="2917" ht="12.75">
      <c r="H2917" s="92"/>
    </row>
    <row r="2918" ht="12.75">
      <c r="H2918" s="92"/>
    </row>
    <row r="2919" ht="12.75">
      <c r="H2919" s="92"/>
    </row>
    <row r="2920" ht="12.75">
      <c r="H2920" s="92"/>
    </row>
    <row r="2921" ht="12.75">
      <c r="H2921" s="92"/>
    </row>
    <row r="2922" ht="12.75">
      <c r="H2922" s="92"/>
    </row>
    <row r="2923" ht="12.75">
      <c r="H2923" s="92"/>
    </row>
    <row r="2924" ht="12.75">
      <c r="H2924" s="92"/>
    </row>
    <row r="2925" ht="12.75">
      <c r="H2925" s="92"/>
    </row>
    <row r="2926" ht="12.75">
      <c r="H2926" s="92"/>
    </row>
    <row r="2927" ht="12.75">
      <c r="H2927" s="92"/>
    </row>
    <row r="2928" ht="12.75">
      <c r="H2928" s="92"/>
    </row>
    <row r="2929" ht="12.75">
      <c r="H2929" s="92"/>
    </row>
    <row r="2930" ht="12.75">
      <c r="H2930" s="92"/>
    </row>
    <row r="2931" ht="12.75">
      <c r="H2931" s="92"/>
    </row>
    <row r="2932" ht="12.75">
      <c r="H2932" s="92"/>
    </row>
    <row r="2933" ht="12.75">
      <c r="H2933" s="92"/>
    </row>
    <row r="2934" ht="12.75">
      <c r="H2934" s="92"/>
    </row>
    <row r="2935" ht="12.75">
      <c r="H2935" s="92"/>
    </row>
    <row r="2936" ht="12.75">
      <c r="H2936" s="92"/>
    </row>
    <row r="2937" ht="12.75">
      <c r="H2937" s="92"/>
    </row>
    <row r="2938" ht="12.75">
      <c r="H2938" s="92"/>
    </row>
    <row r="2939" ht="12.75">
      <c r="H2939" s="92"/>
    </row>
    <row r="2940" ht="12.75">
      <c r="H2940" s="92"/>
    </row>
    <row r="2941" ht="12.75">
      <c r="H2941" s="92"/>
    </row>
    <row r="2942" ht="12.75">
      <c r="H2942" s="92"/>
    </row>
    <row r="2943" ht="12.75">
      <c r="H2943" s="92"/>
    </row>
    <row r="2944" ht="12.75">
      <c r="H2944" s="92"/>
    </row>
    <row r="2945" ht="12.75">
      <c r="H2945" s="92"/>
    </row>
    <row r="2946" ht="12.75">
      <c r="H2946" s="92"/>
    </row>
    <row r="2947" ht="12.75">
      <c r="H2947" s="92"/>
    </row>
    <row r="2948" ht="12.75">
      <c r="H2948" s="92"/>
    </row>
    <row r="2949" ht="12.75">
      <c r="H2949" s="92"/>
    </row>
    <row r="2950" ht="12.75">
      <c r="H2950" s="92"/>
    </row>
    <row r="2951" ht="12.75">
      <c r="H2951" s="92"/>
    </row>
    <row r="2952" ht="12.75">
      <c r="H2952" s="92"/>
    </row>
    <row r="2953" ht="12.75">
      <c r="H2953" s="92"/>
    </row>
    <row r="2954" ht="12.75">
      <c r="H2954" s="92"/>
    </row>
    <row r="2955" ht="12.75">
      <c r="H2955" s="92"/>
    </row>
    <row r="2956" ht="12.75">
      <c r="H2956" s="92"/>
    </row>
    <row r="2957" ht="12.75">
      <c r="H2957" s="92"/>
    </row>
    <row r="2958" ht="12.75">
      <c r="H2958" s="92"/>
    </row>
    <row r="2959" ht="12.75">
      <c r="H2959" s="92"/>
    </row>
    <row r="2960" ht="12.75">
      <c r="H2960" s="92"/>
    </row>
    <row r="2961" ht="12.75">
      <c r="H2961" s="92"/>
    </row>
    <row r="2962" ht="12.75">
      <c r="H2962" s="92"/>
    </row>
    <row r="2963" ht="12.75">
      <c r="H2963" s="92"/>
    </row>
    <row r="2964" ht="12.75">
      <c r="H2964" s="92"/>
    </row>
    <row r="2965" ht="12.75">
      <c r="H2965" s="92"/>
    </row>
    <row r="2966" ht="12.75">
      <c r="H2966" s="92"/>
    </row>
    <row r="2967" ht="12.75">
      <c r="H2967" s="92"/>
    </row>
    <row r="2968" ht="12.75">
      <c r="H2968" s="92"/>
    </row>
    <row r="2969" ht="12.75">
      <c r="H2969" s="92"/>
    </row>
    <row r="2970" ht="12.75">
      <c r="H2970" s="92"/>
    </row>
    <row r="2971" ht="12.75">
      <c r="H2971" s="92"/>
    </row>
    <row r="2972" ht="12.75">
      <c r="H2972" s="92"/>
    </row>
    <row r="2973" ht="12.75">
      <c r="H2973" s="92"/>
    </row>
    <row r="2974" ht="12.75">
      <c r="H2974" s="92"/>
    </row>
    <row r="2975" ht="12.75">
      <c r="H2975" s="92"/>
    </row>
    <row r="2976" ht="12.75">
      <c r="H2976" s="92"/>
    </row>
    <row r="2977" ht="12.75">
      <c r="H2977" s="92"/>
    </row>
    <row r="2978" ht="12.75">
      <c r="H2978" s="92"/>
    </row>
    <row r="2979" ht="12.75">
      <c r="H2979" s="92"/>
    </row>
    <row r="2980" ht="12.75">
      <c r="H2980" s="92"/>
    </row>
    <row r="2981" ht="12.75">
      <c r="H2981" s="92"/>
    </row>
    <row r="2982" ht="12.75">
      <c r="H2982" s="92"/>
    </row>
    <row r="2983" ht="12.75">
      <c r="H2983" s="92"/>
    </row>
    <row r="2984" ht="12.75">
      <c r="H2984" s="92"/>
    </row>
    <row r="2985" ht="12.75">
      <c r="H2985" s="92"/>
    </row>
    <row r="2986" ht="12.75">
      <c r="H2986" s="92"/>
    </row>
    <row r="2987" ht="12.75">
      <c r="H2987" s="92"/>
    </row>
    <row r="2988" ht="12.75">
      <c r="H2988" s="92"/>
    </row>
    <row r="2989" ht="12.75">
      <c r="H2989" s="92"/>
    </row>
    <row r="2990" ht="12.75">
      <c r="H2990" s="92"/>
    </row>
    <row r="2991" ht="12.75">
      <c r="H2991" s="92"/>
    </row>
    <row r="2992" ht="12.75">
      <c r="H2992" s="92"/>
    </row>
    <row r="2993" ht="12.75">
      <c r="H2993" s="92"/>
    </row>
    <row r="2994" ht="12.75">
      <c r="H2994" s="92"/>
    </row>
    <row r="2995" ht="12.75">
      <c r="H2995" s="92"/>
    </row>
    <row r="2996" ht="12.75">
      <c r="H2996" s="92"/>
    </row>
    <row r="2997" ht="12.75">
      <c r="H2997" s="92"/>
    </row>
    <row r="2998" ht="12.75">
      <c r="H2998" s="92"/>
    </row>
    <row r="2999" ht="12.75">
      <c r="H2999" s="92"/>
    </row>
    <row r="3000" ht="12.75">
      <c r="H3000" s="92"/>
    </row>
    <row r="3001" ht="12.75">
      <c r="H3001" s="92"/>
    </row>
    <row r="3002" ht="12.75">
      <c r="H3002" s="92"/>
    </row>
    <row r="3003" ht="12.75">
      <c r="H3003" s="92"/>
    </row>
    <row r="3004" ht="12.75">
      <c r="H3004" s="92"/>
    </row>
    <row r="3005" ht="12.75">
      <c r="H3005" s="92"/>
    </row>
    <row r="3006" ht="12.75">
      <c r="H3006" s="92"/>
    </row>
    <row r="3007" ht="12.75">
      <c r="H3007" s="92"/>
    </row>
    <row r="3008" ht="12.75">
      <c r="H3008" s="92"/>
    </row>
    <row r="3009" ht="12.75">
      <c r="H3009" s="92"/>
    </row>
    <row r="3010" ht="12.75">
      <c r="H3010" s="92"/>
    </row>
    <row r="3011" ht="12.75">
      <c r="H3011" s="92"/>
    </row>
    <row r="3012" ht="12.75">
      <c r="H3012" s="92"/>
    </row>
    <row r="3013" ht="12.75">
      <c r="H3013" s="92"/>
    </row>
    <row r="3014" ht="12.75">
      <c r="H3014" s="92"/>
    </row>
    <row r="3015" ht="12.75">
      <c r="H3015" s="92"/>
    </row>
    <row r="3016" ht="12.75">
      <c r="H3016" s="92"/>
    </row>
    <row r="3017" ht="12.75">
      <c r="H3017" s="92"/>
    </row>
    <row r="3018" ht="12.75">
      <c r="H3018" s="92"/>
    </row>
    <row r="3019" ht="12.75">
      <c r="H3019" s="92"/>
    </row>
    <row r="3020" ht="12.75">
      <c r="H3020" s="92"/>
    </row>
    <row r="3021" ht="12.75">
      <c r="H3021" s="92"/>
    </row>
    <row r="3022" ht="12.75">
      <c r="H3022" s="92"/>
    </row>
    <row r="3023" ht="12.75">
      <c r="H3023" s="92"/>
    </row>
    <row r="3024" ht="12.75">
      <c r="H3024" s="92"/>
    </row>
    <row r="3025" ht="12.75">
      <c r="H3025" s="92"/>
    </row>
    <row r="3026" ht="12.75">
      <c r="H3026" s="92"/>
    </row>
    <row r="3027" ht="12.75">
      <c r="H3027" s="92"/>
    </row>
    <row r="3028" ht="12.75">
      <c r="H3028" s="92"/>
    </row>
    <row r="3029" ht="12.75">
      <c r="H3029" s="92"/>
    </row>
    <row r="3030" ht="12.75">
      <c r="H3030" s="92"/>
    </row>
    <row r="3031" ht="12.75">
      <c r="H3031" s="92"/>
    </row>
    <row r="3032" ht="12.75">
      <c r="H3032" s="92"/>
    </row>
    <row r="3033" ht="12.75">
      <c r="H3033" s="92"/>
    </row>
    <row r="3034" ht="12.75">
      <c r="H3034" s="92"/>
    </row>
    <row r="3035" ht="12.75">
      <c r="H3035" s="92"/>
    </row>
    <row r="3036" ht="12.75">
      <c r="H3036" s="92"/>
    </row>
    <row r="3037" ht="12.75">
      <c r="H3037" s="92"/>
    </row>
    <row r="3038" ht="12.75">
      <c r="H3038" s="92"/>
    </row>
    <row r="3039" ht="12.75">
      <c r="H3039" s="92"/>
    </row>
    <row r="3040" ht="12.75">
      <c r="H3040" s="92"/>
    </row>
    <row r="3041" ht="12.75">
      <c r="H3041" s="92"/>
    </row>
    <row r="3042" ht="12.75">
      <c r="H3042" s="92"/>
    </row>
    <row r="3043" ht="12.75">
      <c r="H3043" s="92"/>
    </row>
    <row r="3044" ht="12.75">
      <c r="H3044" s="92"/>
    </row>
    <row r="3045" ht="12.75">
      <c r="H3045" s="92"/>
    </row>
    <row r="3046" ht="12.75">
      <c r="H3046" s="92"/>
    </row>
    <row r="3047" ht="12.75">
      <c r="H3047" s="92"/>
    </row>
    <row r="3048" ht="12.75">
      <c r="H3048" s="92"/>
    </row>
    <row r="3049" ht="12.75">
      <c r="H3049" s="92"/>
    </row>
    <row r="3050" ht="12.75">
      <c r="H3050" s="92"/>
    </row>
    <row r="3051" ht="12.75">
      <c r="H3051" s="92"/>
    </row>
    <row r="3052" ht="12.75">
      <c r="H3052" s="92"/>
    </row>
    <row r="3053" ht="12.75">
      <c r="H3053" s="92"/>
    </row>
    <row r="3054" ht="12.75">
      <c r="H3054" s="92"/>
    </row>
    <row r="3055" ht="12.75">
      <c r="H3055" s="92"/>
    </row>
    <row r="3056" ht="12.75">
      <c r="H3056" s="92"/>
    </row>
    <row r="3057" ht="12.75">
      <c r="H3057" s="92"/>
    </row>
    <row r="3058" ht="12.75">
      <c r="H3058" s="92"/>
    </row>
    <row r="3059" ht="12.75">
      <c r="H3059" s="92"/>
    </row>
    <row r="3060" ht="12.75">
      <c r="H3060" s="92"/>
    </row>
    <row r="3061" ht="12.75">
      <c r="H3061" s="92"/>
    </row>
    <row r="3062" ht="12.75">
      <c r="H3062" s="92"/>
    </row>
    <row r="3063" ht="12.75">
      <c r="H3063" s="92"/>
    </row>
    <row r="3064" ht="12.75">
      <c r="H3064" s="92"/>
    </row>
    <row r="3065" ht="12.75">
      <c r="H3065" s="92"/>
    </row>
    <row r="3066" ht="12.75">
      <c r="H3066" s="92"/>
    </row>
    <row r="3067" ht="12.75">
      <c r="H3067" s="92"/>
    </row>
    <row r="3068" ht="12.75">
      <c r="H3068" s="92"/>
    </row>
    <row r="3069" ht="12.75">
      <c r="H3069" s="92"/>
    </row>
    <row r="3070" ht="12.75">
      <c r="H3070" s="92"/>
    </row>
    <row r="3071" ht="12.75">
      <c r="H3071" s="92"/>
    </row>
    <row r="3072" ht="12.75">
      <c r="H3072" s="92"/>
    </row>
    <row r="3073" ht="12.75">
      <c r="H3073" s="92"/>
    </row>
    <row r="3074" ht="12.75">
      <c r="H3074" s="92"/>
    </row>
    <row r="3075" ht="12.75">
      <c r="H3075" s="92"/>
    </row>
    <row r="3076" ht="12.75">
      <c r="H3076" s="92"/>
    </row>
    <row r="3077" ht="12.75">
      <c r="H3077" s="92"/>
    </row>
    <row r="3078" ht="12.75">
      <c r="H3078" s="92"/>
    </row>
    <row r="3079" ht="12.75">
      <c r="H3079" s="92"/>
    </row>
    <row r="3080" ht="12.75">
      <c r="H3080" s="92"/>
    </row>
    <row r="3081" ht="12.75">
      <c r="H3081" s="92"/>
    </row>
    <row r="3082" ht="12.75">
      <c r="H3082" s="92"/>
    </row>
    <row r="3083" ht="12.75">
      <c r="H3083" s="92"/>
    </row>
    <row r="3084" ht="12.75">
      <c r="H3084" s="92"/>
    </row>
    <row r="3085" ht="12.75">
      <c r="H3085" s="92"/>
    </row>
    <row r="3086" ht="12.75">
      <c r="H3086" s="92"/>
    </row>
    <row r="3087" ht="12.75">
      <c r="H3087" s="92"/>
    </row>
    <row r="3088" ht="12.75">
      <c r="H3088" s="92"/>
    </row>
    <row r="3089" ht="12.75">
      <c r="H3089" s="92"/>
    </row>
    <row r="3090" ht="12.75">
      <c r="H3090" s="92"/>
    </row>
    <row r="3091" ht="12.75">
      <c r="H3091" s="92"/>
    </row>
    <row r="3092" ht="12.75">
      <c r="H3092" s="92"/>
    </row>
    <row r="3093" ht="12.75">
      <c r="H3093" s="92"/>
    </row>
    <row r="3094" ht="12.75">
      <c r="H3094" s="92"/>
    </row>
    <row r="3095" ht="12.75">
      <c r="H3095" s="92"/>
    </row>
    <row r="3096" ht="12.75">
      <c r="H3096" s="92"/>
    </row>
    <row r="3097" ht="12.75">
      <c r="H3097" s="92"/>
    </row>
    <row r="3098" ht="12.75">
      <c r="H3098" s="92"/>
    </row>
    <row r="3099" ht="12.75">
      <c r="H3099" s="92"/>
    </row>
    <row r="3100" ht="12.75">
      <c r="H3100" s="92"/>
    </row>
    <row r="3101" ht="12.75">
      <c r="H3101" s="92"/>
    </row>
    <row r="3102" ht="12.75">
      <c r="H3102" s="92"/>
    </row>
    <row r="3103" ht="12.75">
      <c r="H3103" s="92"/>
    </row>
    <row r="3104" ht="12.75">
      <c r="H3104" s="92"/>
    </row>
    <row r="3105" ht="12.75">
      <c r="H3105" s="92"/>
    </row>
    <row r="3106" ht="12.75">
      <c r="H3106" s="92"/>
    </row>
    <row r="3107" ht="12.75">
      <c r="H3107" s="92"/>
    </row>
    <row r="3108" ht="12.75">
      <c r="H3108" s="92"/>
    </row>
    <row r="3109" ht="12.75">
      <c r="H3109" s="92"/>
    </row>
    <row r="3110" ht="12.75">
      <c r="H3110" s="92"/>
    </row>
    <row r="3111" ht="12.75">
      <c r="H3111" s="92"/>
    </row>
    <row r="3112" ht="12.75">
      <c r="H3112" s="92"/>
    </row>
    <row r="3113" ht="12.75">
      <c r="H3113" s="92"/>
    </row>
    <row r="3114" ht="12.75">
      <c r="H3114" s="92"/>
    </row>
    <row r="3115" ht="12.75">
      <c r="H3115" s="92"/>
    </row>
    <row r="3116" ht="12.75">
      <c r="H3116" s="92"/>
    </row>
    <row r="3117" ht="12.75">
      <c r="H3117" s="92"/>
    </row>
    <row r="3118" ht="12.75">
      <c r="H3118" s="92"/>
    </row>
    <row r="3119" ht="12.75">
      <c r="H3119" s="92"/>
    </row>
    <row r="3120" ht="12.75">
      <c r="H3120" s="92"/>
    </row>
    <row r="3121" ht="12.75">
      <c r="H3121" s="92"/>
    </row>
    <row r="3122" ht="12.75">
      <c r="H3122" s="92"/>
    </row>
    <row r="3123" ht="12.75">
      <c r="H3123" s="92"/>
    </row>
    <row r="3124" ht="12.75">
      <c r="H3124" s="92"/>
    </row>
    <row r="3125" ht="12.75">
      <c r="H3125" s="92"/>
    </row>
    <row r="3126" ht="12.75">
      <c r="H3126" s="92"/>
    </row>
    <row r="3127" ht="12.75">
      <c r="H3127" s="92"/>
    </row>
    <row r="3128" ht="12.75">
      <c r="H3128" s="92"/>
    </row>
    <row r="3129" ht="12.75">
      <c r="H3129" s="92"/>
    </row>
    <row r="3130" ht="12.75">
      <c r="H3130" s="92"/>
    </row>
    <row r="3131" ht="12.75">
      <c r="H3131" s="92"/>
    </row>
    <row r="3132" ht="12.75">
      <c r="H3132" s="92"/>
    </row>
    <row r="3133" ht="12.75">
      <c r="H3133" s="92"/>
    </row>
    <row r="3134" ht="12.75">
      <c r="H3134" s="92"/>
    </row>
    <row r="3135" ht="12.75">
      <c r="H3135" s="92"/>
    </row>
    <row r="3136" ht="12.75">
      <c r="H3136" s="92"/>
    </row>
    <row r="3137" ht="12.75">
      <c r="H3137" s="92"/>
    </row>
    <row r="3138" ht="12.75">
      <c r="H3138" s="92"/>
    </row>
    <row r="3139" ht="12.75">
      <c r="H3139" s="92"/>
    </row>
    <row r="3140" ht="12.75">
      <c r="H3140" s="92"/>
    </row>
    <row r="3141" ht="12.75">
      <c r="H3141" s="92"/>
    </row>
    <row r="3142" ht="12.75">
      <c r="H3142" s="92"/>
    </row>
    <row r="3143" ht="12.75">
      <c r="H3143" s="92"/>
    </row>
    <row r="3144" ht="12.75">
      <c r="H3144" s="92"/>
    </row>
    <row r="3145" ht="12.75">
      <c r="H3145" s="92"/>
    </row>
    <row r="3146" ht="12.75">
      <c r="H3146" s="92"/>
    </row>
    <row r="3147" ht="12.75">
      <c r="H3147" s="92"/>
    </row>
    <row r="3148" ht="12.75">
      <c r="H3148" s="92"/>
    </row>
    <row r="3149" ht="12.75">
      <c r="H3149" s="92"/>
    </row>
    <row r="3150" ht="12.75">
      <c r="H3150" s="92"/>
    </row>
    <row r="3151" ht="12.75">
      <c r="H3151" s="92"/>
    </row>
    <row r="3152" ht="12.75">
      <c r="H3152" s="92"/>
    </row>
    <row r="3153" ht="12.75">
      <c r="H3153" s="92"/>
    </row>
    <row r="3154" ht="12.75">
      <c r="H3154" s="92"/>
    </row>
    <row r="3155" ht="12.75">
      <c r="H3155" s="92"/>
    </row>
    <row r="3156" ht="12.75">
      <c r="H3156" s="92"/>
    </row>
    <row r="3157" ht="12.75">
      <c r="H3157" s="92"/>
    </row>
    <row r="3158" ht="12.75">
      <c r="H3158" s="92"/>
    </row>
    <row r="3159" ht="12.75">
      <c r="H3159" s="92"/>
    </row>
    <row r="3160" ht="12.75">
      <c r="H3160" s="92"/>
    </row>
    <row r="3161" ht="12.75">
      <c r="H3161" s="92"/>
    </row>
    <row r="3162" ht="12.75">
      <c r="H3162" s="92"/>
    </row>
    <row r="3163" ht="12.75">
      <c r="H3163" s="92"/>
    </row>
    <row r="3164" ht="12.75">
      <c r="H3164" s="92"/>
    </row>
    <row r="3165" ht="12.75">
      <c r="H3165" s="92"/>
    </row>
    <row r="3166" ht="12.75">
      <c r="H3166" s="92"/>
    </row>
    <row r="3167" ht="12.75">
      <c r="H3167" s="92"/>
    </row>
    <row r="3168" ht="12.75">
      <c r="H3168" s="92"/>
    </row>
    <row r="3169" ht="12.75">
      <c r="H3169" s="92"/>
    </row>
    <row r="3170" ht="12.75">
      <c r="H3170" s="92"/>
    </row>
    <row r="3171" ht="12.75">
      <c r="H3171" s="92"/>
    </row>
    <row r="3172" ht="12.75">
      <c r="H3172" s="92"/>
    </row>
    <row r="3173" ht="12.75">
      <c r="H3173" s="92"/>
    </row>
    <row r="3174" ht="12.75">
      <c r="H3174" s="92"/>
    </row>
    <row r="3175" ht="12.75">
      <c r="H3175" s="92"/>
    </row>
    <row r="3176" ht="12.75">
      <c r="H3176" s="92"/>
    </row>
    <row r="3177" ht="12.75">
      <c r="H3177" s="92"/>
    </row>
    <row r="3178" ht="12.75">
      <c r="H3178" s="92"/>
    </row>
    <row r="3179" ht="12.75">
      <c r="H3179" s="92"/>
    </row>
    <row r="3180" ht="12.75">
      <c r="H3180" s="92"/>
    </row>
    <row r="3181" ht="12.75">
      <c r="H3181" s="92"/>
    </row>
    <row r="3182" ht="12.75">
      <c r="H3182" s="92"/>
    </row>
    <row r="3183" ht="12.75">
      <c r="H3183" s="92"/>
    </row>
    <row r="3184" ht="12.75">
      <c r="H3184" s="92"/>
    </row>
    <row r="3185" ht="12.75">
      <c r="H3185" s="92"/>
    </row>
    <row r="3186" ht="12.75">
      <c r="H3186" s="92"/>
    </row>
    <row r="3187" ht="12.75">
      <c r="H3187" s="92"/>
    </row>
    <row r="3188" ht="12.75">
      <c r="H3188" s="92"/>
    </row>
    <row r="3189" ht="12.75">
      <c r="H3189" s="92"/>
    </row>
    <row r="3190" ht="12.75">
      <c r="H3190" s="92"/>
    </row>
    <row r="3191" ht="12.75">
      <c r="H3191" s="92"/>
    </row>
    <row r="3192" ht="12.75">
      <c r="H3192" s="92"/>
    </row>
    <row r="3193" ht="12.75">
      <c r="H3193" s="92"/>
    </row>
    <row r="3194" ht="12.75">
      <c r="H3194" s="92"/>
    </row>
    <row r="3195" ht="12.75">
      <c r="H3195" s="92"/>
    </row>
    <row r="3196" ht="12.75">
      <c r="H3196" s="92"/>
    </row>
    <row r="3197" ht="12.75">
      <c r="H3197" s="92"/>
    </row>
    <row r="3198" ht="12.75">
      <c r="H3198" s="92"/>
    </row>
    <row r="3199" ht="12.75">
      <c r="H3199" s="92"/>
    </row>
    <row r="3200" ht="12.75">
      <c r="H3200" s="92"/>
    </row>
    <row r="3201" ht="12.75">
      <c r="H3201" s="92"/>
    </row>
    <row r="3202" ht="12.75">
      <c r="H3202" s="92"/>
    </row>
    <row r="3203" ht="12.75">
      <c r="H3203" s="92"/>
    </row>
    <row r="3204" ht="12.75">
      <c r="H3204" s="92"/>
    </row>
    <row r="3205" ht="12.75">
      <c r="H3205" s="92"/>
    </row>
    <row r="3206" ht="12.75">
      <c r="H3206" s="92"/>
    </row>
    <row r="3207" ht="12.75">
      <c r="H3207" s="92"/>
    </row>
    <row r="3208" ht="12.75">
      <c r="H3208" s="92"/>
    </row>
    <row r="3209" ht="12.75">
      <c r="H3209" s="92"/>
    </row>
    <row r="3210" ht="12.75">
      <c r="H3210" s="92"/>
    </row>
    <row r="3211" ht="12.75">
      <c r="H3211" s="92"/>
    </row>
    <row r="3212" ht="12.75">
      <c r="H3212" s="92"/>
    </row>
    <row r="3213" ht="12.75">
      <c r="H3213" s="92"/>
    </row>
    <row r="3214" ht="12.75">
      <c r="H3214" s="92"/>
    </row>
    <row r="3215" ht="12.75">
      <c r="H3215" s="92"/>
    </row>
    <row r="3216" ht="12.75">
      <c r="H3216" s="92"/>
    </row>
    <row r="3217" ht="12.75">
      <c r="H3217" s="92"/>
    </row>
    <row r="3218" ht="12.75">
      <c r="H3218" s="92"/>
    </row>
    <row r="3219" ht="12.75">
      <c r="H3219" s="92"/>
    </row>
    <row r="3220" ht="12.75">
      <c r="H3220" s="92"/>
    </row>
    <row r="3221" ht="12.75">
      <c r="H3221" s="92"/>
    </row>
    <row r="3222" ht="12.75">
      <c r="H3222" s="92"/>
    </row>
    <row r="3223" ht="12.75">
      <c r="H3223" s="92"/>
    </row>
    <row r="3224" ht="12.75">
      <c r="H3224" s="92"/>
    </row>
    <row r="3225" ht="12.75">
      <c r="H3225" s="92"/>
    </row>
    <row r="3226" ht="12.75">
      <c r="H3226" s="92"/>
    </row>
    <row r="3227" ht="12.75">
      <c r="H3227" s="92"/>
    </row>
    <row r="3228" ht="12.75">
      <c r="H3228" s="92"/>
    </row>
    <row r="3229" ht="12.75">
      <c r="H3229" s="92"/>
    </row>
    <row r="3230" ht="12.75">
      <c r="H3230" s="92"/>
    </row>
    <row r="3231" ht="12.75">
      <c r="H3231" s="92"/>
    </row>
    <row r="3232" ht="12.75">
      <c r="H3232" s="92"/>
    </row>
    <row r="3233" ht="12.75">
      <c r="H3233" s="92"/>
    </row>
    <row r="3234" ht="12.75">
      <c r="H3234" s="92"/>
    </row>
    <row r="3235" ht="12.75">
      <c r="H3235" s="92"/>
    </row>
    <row r="3236" ht="12.75">
      <c r="H3236" s="92"/>
    </row>
    <row r="3237" ht="12.75">
      <c r="H3237" s="92"/>
    </row>
    <row r="3238" ht="12.75">
      <c r="H3238" s="92"/>
    </row>
    <row r="3239" ht="12.75">
      <c r="H3239" s="92"/>
    </row>
    <row r="3240" ht="12.75">
      <c r="H3240" s="92"/>
    </row>
    <row r="3241" ht="12.75">
      <c r="H3241" s="92"/>
    </row>
    <row r="3242" ht="12.75">
      <c r="H3242" s="92"/>
    </row>
    <row r="3243" ht="12.75">
      <c r="H3243" s="92"/>
    </row>
  </sheetData>
  <sheetProtection/>
  <autoFilter ref="B1:B3243"/>
  <printOptions horizontalCentered="1"/>
  <pageMargins left="0" right="0" top="0.3937007874015748" bottom="0" header="0.11811023622047245" footer="0"/>
  <pageSetup horizontalDpi="600" verticalDpi="600" orientation="portrait" paperSize="9" r:id="rId1"/>
  <headerFooter alignWithMargins="0">
    <oddHeader>&amp;CRozpočet 2015
&amp;R&amp;P</oddHeader>
  </headerFooter>
  <rowBreaks count="1" manualBreakCount="1">
    <brk id="724" max="255" man="1"/>
  </rowBreaks>
  <ignoredErrors>
    <ignoredError sqref="A974:B974 A347 A350:B350 A349:C349 B342:B343 A346:B346 E38:E39 E27 E6:E17 E36:E37 E32:E33 E34:E3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156"/>
  <sheetViews>
    <sheetView zoomScalePageLayoutView="0" workbookViewId="0" topLeftCell="A1">
      <selection activeCell="H47" sqref="H47"/>
    </sheetView>
  </sheetViews>
  <sheetFormatPr defaultColWidth="9.00390625" defaultRowHeight="12.75"/>
  <cols>
    <col min="1" max="1" width="4.125" style="0" bestFit="1" customWidth="1"/>
    <col min="2" max="3" width="5.00390625" style="0" bestFit="1" customWidth="1"/>
    <col min="4" max="4" width="3.625" style="161" customWidth="1"/>
    <col min="5" max="5" width="5.25390625" style="161" bestFit="1" customWidth="1"/>
    <col min="6" max="6" width="33.125" style="0" customWidth="1"/>
    <col min="7" max="8" width="8.00390625" style="0" customWidth="1"/>
    <col min="9" max="9" width="7.875" style="7" bestFit="1" customWidth="1"/>
    <col min="10" max="10" width="8.375" style="0" bestFit="1" customWidth="1"/>
    <col min="11" max="11" width="7.875" style="0" bestFit="1" customWidth="1"/>
    <col min="12" max="12" width="6.125" style="7" bestFit="1" customWidth="1"/>
    <col min="13" max="13" width="2.00390625" style="32" bestFit="1" customWidth="1"/>
  </cols>
  <sheetData>
    <row r="1" spans="6:12" ht="15.75" customHeight="1" thickBot="1">
      <c r="F1" s="83" t="s">
        <v>542</v>
      </c>
      <c r="G1" s="154" t="s">
        <v>563</v>
      </c>
      <c r="H1" s="224">
        <v>2014</v>
      </c>
      <c r="I1" s="718" t="s">
        <v>301</v>
      </c>
      <c r="J1" s="243" t="s">
        <v>564</v>
      </c>
      <c r="K1" s="224">
        <v>2014</v>
      </c>
      <c r="L1" s="718" t="s">
        <v>301</v>
      </c>
    </row>
    <row r="2" spans="1:12" ht="13.5" thickBot="1">
      <c r="A2" s="362" t="s">
        <v>432</v>
      </c>
      <c r="B2" s="90" t="s">
        <v>560</v>
      </c>
      <c r="C2" s="90" t="s">
        <v>435</v>
      </c>
      <c r="D2" s="208" t="s">
        <v>889</v>
      </c>
      <c r="E2" s="208" t="s">
        <v>519</v>
      </c>
      <c r="F2" s="91" t="s">
        <v>346</v>
      </c>
      <c r="G2" s="153" t="s">
        <v>561</v>
      </c>
      <c r="H2" s="241" t="s">
        <v>562</v>
      </c>
      <c r="I2" s="719">
        <v>2015</v>
      </c>
      <c r="J2" s="242" t="s">
        <v>561</v>
      </c>
      <c r="K2" s="241" t="s">
        <v>562</v>
      </c>
      <c r="L2" s="719">
        <v>2015</v>
      </c>
    </row>
    <row r="3" spans="1:10" ht="3" customHeight="1" thickBot="1">
      <c r="A3" s="82"/>
      <c r="B3" s="29"/>
      <c r="C3" s="29"/>
      <c r="D3" s="209"/>
      <c r="E3" s="209"/>
      <c r="F3" s="29"/>
      <c r="G3" s="4"/>
      <c r="J3" s="23"/>
    </row>
    <row r="4" spans="1:12" ht="13.5" thickBot="1">
      <c r="A4" s="5">
        <v>1</v>
      </c>
      <c r="B4" s="5"/>
      <c r="C4" s="5"/>
      <c r="D4" s="210"/>
      <c r="E4" s="210"/>
      <c r="F4" s="10" t="s">
        <v>347</v>
      </c>
      <c r="G4" s="53"/>
      <c r="H4" s="96"/>
      <c r="I4" s="658"/>
      <c r="J4" s="53"/>
      <c r="K4" s="96"/>
      <c r="L4" s="111"/>
    </row>
    <row r="5" spans="1:12" ht="12.75">
      <c r="A5" s="176">
        <v>17</v>
      </c>
      <c r="B5" s="181">
        <v>3113</v>
      </c>
      <c r="C5" s="181">
        <v>6171</v>
      </c>
      <c r="D5" s="227"/>
      <c r="E5" s="227"/>
      <c r="F5" s="177" t="s">
        <v>375</v>
      </c>
      <c r="G5" s="84">
        <v>20</v>
      </c>
      <c r="H5" s="106">
        <v>20</v>
      </c>
      <c r="I5" s="185">
        <v>100</v>
      </c>
      <c r="J5" s="53"/>
      <c r="K5" s="96"/>
      <c r="L5" s="111"/>
    </row>
    <row r="6" spans="1:12" ht="12.75">
      <c r="A6" s="176">
        <v>17</v>
      </c>
      <c r="B6" s="181">
        <v>6123</v>
      </c>
      <c r="C6" s="181">
        <v>6171</v>
      </c>
      <c r="D6" s="227"/>
      <c r="E6" s="227"/>
      <c r="F6" s="177" t="s">
        <v>102</v>
      </c>
      <c r="G6" s="102"/>
      <c r="H6" s="98"/>
      <c r="I6" s="192"/>
      <c r="J6" s="84">
        <v>239</v>
      </c>
      <c r="K6" s="106">
        <v>239</v>
      </c>
      <c r="L6" s="185">
        <v>590</v>
      </c>
    </row>
    <row r="7" spans="1:12" ht="12.75">
      <c r="A7" s="176">
        <v>99</v>
      </c>
      <c r="B7" s="181">
        <v>6122</v>
      </c>
      <c r="C7" s="181">
        <v>6171</v>
      </c>
      <c r="D7" s="276"/>
      <c r="E7" s="227"/>
      <c r="F7" s="177" t="s">
        <v>536</v>
      </c>
      <c r="G7" s="55"/>
      <c r="H7" s="118"/>
      <c r="I7" s="339"/>
      <c r="J7" s="186">
        <v>84</v>
      </c>
      <c r="K7" s="121">
        <v>83.357</v>
      </c>
      <c r="L7" s="186">
        <v>0</v>
      </c>
    </row>
    <row r="8" spans="1:12" ht="12.75">
      <c r="A8" s="73">
        <v>99</v>
      </c>
      <c r="B8" s="64">
        <v>6111</v>
      </c>
      <c r="C8" s="64">
        <v>3639</v>
      </c>
      <c r="D8" s="100"/>
      <c r="E8" s="212"/>
      <c r="F8" s="59" t="s">
        <v>89</v>
      </c>
      <c r="G8" s="55"/>
      <c r="H8" s="118"/>
      <c r="I8" s="339"/>
      <c r="J8" s="186">
        <v>417</v>
      </c>
      <c r="K8" s="121">
        <v>416.24</v>
      </c>
      <c r="L8" s="186">
        <v>0</v>
      </c>
    </row>
    <row r="9" spans="1:12" ht="12.75">
      <c r="A9" s="73">
        <v>99</v>
      </c>
      <c r="B9" s="64">
        <v>6111</v>
      </c>
      <c r="C9" s="64">
        <v>6171</v>
      </c>
      <c r="D9" s="100"/>
      <c r="E9" s="212"/>
      <c r="F9" s="446" t="s">
        <v>972</v>
      </c>
      <c r="G9" s="55"/>
      <c r="H9" s="118"/>
      <c r="I9" s="339"/>
      <c r="J9" s="186">
        <v>96</v>
      </c>
      <c r="K9" s="121">
        <v>95.149</v>
      </c>
      <c r="L9" s="186">
        <v>0</v>
      </c>
    </row>
    <row r="10" spans="1:12" ht="12.75">
      <c r="A10" s="73">
        <v>99</v>
      </c>
      <c r="B10" s="64">
        <v>6111</v>
      </c>
      <c r="C10" s="64">
        <v>3639</v>
      </c>
      <c r="D10" s="100"/>
      <c r="E10" s="212"/>
      <c r="F10" s="446" t="s">
        <v>986</v>
      </c>
      <c r="G10" s="55"/>
      <c r="H10" s="118"/>
      <c r="I10" s="339"/>
      <c r="J10" s="186">
        <v>51</v>
      </c>
      <c r="K10" s="121">
        <v>0</v>
      </c>
      <c r="L10" s="186">
        <v>470</v>
      </c>
    </row>
    <row r="11" spans="1:12" ht="12.75">
      <c r="A11" s="73">
        <v>99</v>
      </c>
      <c r="B11" s="64">
        <v>6122</v>
      </c>
      <c r="C11" s="64">
        <v>6171</v>
      </c>
      <c r="D11" s="100"/>
      <c r="E11" s="212"/>
      <c r="F11" s="446" t="s">
        <v>28</v>
      </c>
      <c r="G11" s="55"/>
      <c r="H11" s="118"/>
      <c r="I11" s="339"/>
      <c r="J11" s="186">
        <v>0</v>
      </c>
      <c r="K11" s="121">
        <v>0</v>
      </c>
      <c r="L11" s="186">
        <v>300</v>
      </c>
    </row>
    <row r="12" spans="1:12" ht="12.75">
      <c r="A12" s="73">
        <v>911</v>
      </c>
      <c r="B12" s="64">
        <v>6111</v>
      </c>
      <c r="C12" s="64">
        <v>5212</v>
      </c>
      <c r="D12" s="100"/>
      <c r="E12" s="212"/>
      <c r="F12" s="446" t="s">
        <v>978</v>
      </c>
      <c r="G12" s="55"/>
      <c r="H12" s="256" t="s">
        <v>660</v>
      </c>
      <c r="I12" s="339"/>
      <c r="J12" s="186">
        <v>0</v>
      </c>
      <c r="K12" s="121">
        <v>0</v>
      </c>
      <c r="L12" s="186">
        <v>30</v>
      </c>
    </row>
    <row r="13" spans="1:12" ht="13.5" thickBot="1">
      <c r="A13" s="73">
        <v>950</v>
      </c>
      <c r="B13" s="64">
        <v>6122</v>
      </c>
      <c r="C13" s="64">
        <v>6171</v>
      </c>
      <c r="D13" s="100"/>
      <c r="E13" s="212"/>
      <c r="F13" s="446" t="s">
        <v>982</v>
      </c>
      <c r="G13" s="55"/>
      <c r="H13" s="256" t="s">
        <v>25</v>
      </c>
      <c r="I13" s="339"/>
      <c r="J13" s="186">
        <v>0</v>
      </c>
      <c r="K13" s="121">
        <v>82.28</v>
      </c>
      <c r="L13" s="186">
        <v>651</v>
      </c>
    </row>
    <row r="14" spans="1:12" ht="13.5" thickBot="1">
      <c r="A14" s="81"/>
      <c r="B14" s="81"/>
      <c r="C14" s="81"/>
      <c r="D14" s="213"/>
      <c r="E14" s="213"/>
      <c r="F14" s="15" t="s">
        <v>99</v>
      </c>
      <c r="G14" s="116">
        <f>SUM(G5:G8)</f>
        <v>20</v>
      </c>
      <c r="H14" s="131">
        <f>SUM(H5:H8)</f>
        <v>20</v>
      </c>
      <c r="I14" s="329">
        <f>SUM(I5:I8)</f>
        <v>100</v>
      </c>
      <c r="J14" s="329">
        <f>SUM(J6:J13)</f>
        <v>887</v>
      </c>
      <c r="K14" s="131">
        <f>SUM(K6:K13)</f>
        <v>916.026</v>
      </c>
      <c r="L14" s="672">
        <f>SUM(L6:L13)</f>
        <v>2041</v>
      </c>
    </row>
    <row r="15" spans="1:13" ht="3.75" customHeight="1" thickBot="1">
      <c r="A15" s="81"/>
      <c r="B15" s="81"/>
      <c r="C15" s="81"/>
      <c r="D15" s="213"/>
      <c r="E15" s="213"/>
      <c r="F15" s="11"/>
      <c r="G15" s="128"/>
      <c r="H15" s="120"/>
      <c r="I15" s="197"/>
      <c r="J15" s="128"/>
      <c r="K15" s="120"/>
      <c r="L15" s="197"/>
      <c r="M15" s="456"/>
    </row>
    <row r="16" spans="1:13" ht="12.75" customHeight="1">
      <c r="A16" s="567">
        <v>2</v>
      </c>
      <c r="B16" s="568"/>
      <c r="C16" s="568"/>
      <c r="D16" s="569"/>
      <c r="E16" s="569"/>
      <c r="F16" s="570" t="s">
        <v>643</v>
      </c>
      <c r="G16" s="128"/>
      <c r="H16" s="120"/>
      <c r="I16" s="197"/>
      <c r="J16" s="128"/>
      <c r="K16" s="120"/>
      <c r="L16" s="197"/>
      <c r="M16" s="456"/>
    </row>
    <row r="17" spans="1:13" ht="12.75" customHeight="1">
      <c r="A17" s="73">
        <v>40</v>
      </c>
      <c r="B17" s="64">
        <v>4216</v>
      </c>
      <c r="C17" s="64"/>
      <c r="D17" s="100"/>
      <c r="E17" s="100">
        <v>34544</v>
      </c>
      <c r="F17" s="38" t="s">
        <v>118</v>
      </c>
      <c r="G17" s="566">
        <v>87</v>
      </c>
      <c r="H17" s="108">
        <v>87</v>
      </c>
      <c r="I17" s="185">
        <v>0</v>
      </c>
      <c r="J17" s="128"/>
      <c r="K17" s="120"/>
      <c r="L17" s="197"/>
      <c r="M17" s="456"/>
    </row>
    <row r="18" spans="1:13" ht="12.75" customHeight="1" thickBot="1">
      <c r="A18" s="73">
        <v>40</v>
      </c>
      <c r="B18" s="64">
        <v>6356</v>
      </c>
      <c r="C18" s="64">
        <v>3314</v>
      </c>
      <c r="D18" s="100"/>
      <c r="E18" s="100">
        <v>34544</v>
      </c>
      <c r="F18" s="59" t="s">
        <v>121</v>
      </c>
      <c r="G18" s="128"/>
      <c r="H18" s="120"/>
      <c r="I18" s="197"/>
      <c r="J18" s="353">
        <v>87</v>
      </c>
      <c r="K18" s="130">
        <v>87</v>
      </c>
      <c r="L18" s="185">
        <v>0</v>
      </c>
      <c r="M18" s="456"/>
    </row>
    <row r="19" spans="1:13" ht="12.75" customHeight="1" thickBot="1">
      <c r="A19" s="81"/>
      <c r="B19" s="81"/>
      <c r="C19" s="81"/>
      <c r="D19" s="213"/>
      <c r="E19" s="213"/>
      <c r="F19" s="15" t="s">
        <v>644</v>
      </c>
      <c r="G19" s="571">
        <f>SUM(G17:G18)</f>
        <v>87</v>
      </c>
      <c r="H19" s="131">
        <f>SUM(H17:H18)</f>
        <v>87</v>
      </c>
      <c r="I19" s="329">
        <f>SUM(I17:I18)</f>
        <v>0</v>
      </c>
      <c r="J19" s="116">
        <f>SUM(J18)</f>
        <v>87</v>
      </c>
      <c r="K19" s="308">
        <f>SUM(K18)</f>
        <v>87</v>
      </c>
      <c r="L19" s="672">
        <f>SUM(L18)</f>
        <v>0</v>
      </c>
      <c r="M19" s="456"/>
    </row>
    <row r="20" spans="1:13" ht="3.75" customHeight="1" thickBot="1">
      <c r="A20" s="81"/>
      <c r="B20" s="81"/>
      <c r="C20" s="81"/>
      <c r="D20" s="213"/>
      <c r="E20" s="213"/>
      <c r="F20" s="11"/>
      <c r="G20" s="128"/>
      <c r="H20" s="120"/>
      <c r="I20" s="197"/>
      <c r="J20" s="128"/>
      <c r="K20" s="120"/>
      <c r="L20" s="197"/>
      <c r="M20" s="456"/>
    </row>
    <row r="21" spans="1:6" ht="13.5" thickBot="1">
      <c r="A21" s="5">
        <v>3</v>
      </c>
      <c r="B21" s="5"/>
      <c r="C21" s="5"/>
      <c r="D21" s="210"/>
      <c r="E21" s="210"/>
      <c r="F21" s="10" t="s">
        <v>434</v>
      </c>
    </row>
    <row r="22" spans="1:12" ht="12.75">
      <c r="A22" s="151">
        <v>99</v>
      </c>
      <c r="B22" s="578">
        <v>6121</v>
      </c>
      <c r="C22" s="578">
        <v>6171</v>
      </c>
      <c r="D22" s="523"/>
      <c r="E22" s="523"/>
      <c r="F22" s="66" t="s">
        <v>277</v>
      </c>
      <c r="J22" s="186">
        <v>218</v>
      </c>
      <c r="K22" s="121">
        <v>221.177</v>
      </c>
      <c r="L22" s="186">
        <v>0</v>
      </c>
    </row>
    <row r="23" spans="1:12" ht="12.75">
      <c r="A23" s="73">
        <v>112</v>
      </c>
      <c r="B23" s="64">
        <v>4222</v>
      </c>
      <c r="C23" s="64"/>
      <c r="D23" s="212"/>
      <c r="E23" s="100">
        <v>427</v>
      </c>
      <c r="F23" s="65" t="s">
        <v>368</v>
      </c>
      <c r="G23" s="42">
        <v>230</v>
      </c>
      <c r="H23" s="108">
        <v>161</v>
      </c>
      <c r="I23" s="112">
        <f>SUM(I21:I22)</f>
        <v>0</v>
      </c>
      <c r="J23" s="554"/>
      <c r="K23" s="551"/>
      <c r="L23" s="554"/>
    </row>
    <row r="24" spans="1:12" ht="12.75">
      <c r="A24" s="73">
        <v>112</v>
      </c>
      <c r="B24" s="64">
        <v>6123</v>
      </c>
      <c r="C24" s="64">
        <v>5512</v>
      </c>
      <c r="D24" s="212"/>
      <c r="E24" s="100">
        <v>427</v>
      </c>
      <c r="F24" s="65" t="s">
        <v>143</v>
      </c>
      <c r="G24" s="9"/>
      <c r="H24" s="120"/>
      <c r="I24" s="128"/>
      <c r="J24" s="185">
        <v>230</v>
      </c>
      <c r="K24" s="106">
        <v>0</v>
      </c>
      <c r="L24" s="185">
        <v>0</v>
      </c>
    </row>
    <row r="25" spans="1:12" ht="12.75">
      <c r="A25" s="73">
        <v>112</v>
      </c>
      <c r="B25" s="64">
        <v>6123</v>
      </c>
      <c r="C25" s="64">
        <v>5512</v>
      </c>
      <c r="D25" s="212"/>
      <c r="E25" s="100"/>
      <c r="F25" s="65" t="s">
        <v>144</v>
      </c>
      <c r="G25" s="9"/>
      <c r="H25" s="120"/>
      <c r="I25" s="128"/>
      <c r="J25" s="185">
        <v>573</v>
      </c>
      <c r="K25" s="106">
        <v>0</v>
      </c>
      <c r="L25" s="185">
        <v>0</v>
      </c>
    </row>
    <row r="26" spans="1:12" ht="13.5" thickBot="1">
      <c r="A26" s="73">
        <v>145</v>
      </c>
      <c r="B26" s="64">
        <v>6122</v>
      </c>
      <c r="C26" s="64">
        <v>5311</v>
      </c>
      <c r="D26" s="212"/>
      <c r="E26" s="212"/>
      <c r="F26" s="65" t="s">
        <v>946</v>
      </c>
      <c r="J26" s="609">
        <v>60</v>
      </c>
      <c r="K26" s="714">
        <v>0</v>
      </c>
      <c r="L26" s="609">
        <v>0</v>
      </c>
    </row>
    <row r="27" spans="1:12" ht="13.5" thickBot="1">
      <c r="A27" s="11"/>
      <c r="B27" s="23"/>
      <c r="C27" s="11"/>
      <c r="D27" s="225"/>
      <c r="E27" s="225"/>
      <c r="F27" s="15" t="s">
        <v>366</v>
      </c>
      <c r="G27" s="172">
        <f>SUM(G23:G26)</f>
        <v>230</v>
      </c>
      <c r="H27" s="233">
        <f>SUM(H23:H26)</f>
        <v>161</v>
      </c>
      <c r="I27" s="329">
        <f>SUM(I23:I26)</f>
        <v>0</v>
      </c>
      <c r="J27" s="601">
        <f>SUM(J22:J26)</f>
        <v>1081</v>
      </c>
      <c r="K27" s="654">
        <f>SUM(K22:K26)</f>
        <v>221.177</v>
      </c>
      <c r="L27" s="685">
        <f>SUM(L22:L26)</f>
        <v>0</v>
      </c>
    </row>
    <row r="28" spans="1:15" ht="3.75" customHeight="1" thickBot="1">
      <c r="A28" s="11"/>
      <c r="B28" s="23"/>
      <c r="C28" s="11"/>
      <c r="D28" s="225"/>
      <c r="E28" s="225"/>
      <c r="F28" s="11"/>
      <c r="G28" s="55"/>
      <c r="H28" s="159"/>
      <c r="I28" s="128"/>
      <c r="J28" s="128"/>
      <c r="K28" s="120"/>
      <c r="L28" s="197"/>
      <c r="M28" s="456"/>
      <c r="N28" s="493"/>
      <c r="O28" s="493"/>
    </row>
    <row r="29" spans="1:15" ht="13.5" thickBot="1">
      <c r="A29" s="5">
        <v>4</v>
      </c>
      <c r="B29" s="5"/>
      <c r="C29" s="5"/>
      <c r="D29" s="210"/>
      <c r="E29" s="210"/>
      <c r="F29" s="10" t="s">
        <v>367</v>
      </c>
      <c r="G29" s="53"/>
      <c r="H29" s="96"/>
      <c r="I29" s="183"/>
      <c r="J29" s="53"/>
      <c r="K29" s="96"/>
      <c r="L29" s="111"/>
      <c r="M29" s="456"/>
      <c r="N29" s="493"/>
      <c r="O29" s="493"/>
    </row>
    <row r="30" spans="1:15" ht="12.75">
      <c r="A30" s="73">
        <v>231</v>
      </c>
      <c r="B30" s="64">
        <v>4232</v>
      </c>
      <c r="C30" s="64"/>
      <c r="D30" s="100"/>
      <c r="E30" s="212"/>
      <c r="F30" s="65" t="s">
        <v>448</v>
      </c>
      <c r="G30" s="42">
        <v>0</v>
      </c>
      <c r="H30" s="108">
        <v>249.922</v>
      </c>
      <c r="I30" s="112">
        <v>750</v>
      </c>
      <c r="J30" s="53"/>
      <c r="K30" s="96"/>
      <c r="L30" s="111"/>
      <c r="M30" s="456"/>
      <c r="N30" s="493"/>
      <c r="O30" s="493"/>
    </row>
    <row r="31" spans="1:15" ht="12.75">
      <c r="A31" s="73">
        <v>246</v>
      </c>
      <c r="B31" s="64">
        <v>6312</v>
      </c>
      <c r="C31" s="64">
        <v>3326</v>
      </c>
      <c r="D31" s="100"/>
      <c r="E31" s="212"/>
      <c r="F31" s="65" t="s">
        <v>82</v>
      </c>
      <c r="G31" s="55"/>
      <c r="H31" s="118"/>
      <c r="I31" s="339"/>
      <c r="J31" s="186">
        <v>50</v>
      </c>
      <c r="K31" s="121">
        <v>50</v>
      </c>
      <c r="L31" s="186">
        <v>0</v>
      </c>
      <c r="M31" s="456"/>
      <c r="N31" s="493"/>
      <c r="O31" s="493"/>
    </row>
    <row r="32" spans="1:15" ht="13.5" thickBot="1">
      <c r="A32" s="73">
        <v>249</v>
      </c>
      <c r="B32" s="64">
        <v>6322</v>
      </c>
      <c r="C32" s="64">
        <v>3419</v>
      </c>
      <c r="D32" s="100"/>
      <c r="E32" s="212"/>
      <c r="F32" s="59" t="s">
        <v>91</v>
      </c>
      <c r="G32" s="55"/>
      <c r="H32" s="118"/>
      <c r="I32" s="339"/>
      <c r="J32" s="186">
        <v>5149</v>
      </c>
      <c r="K32" s="121">
        <v>4362.973</v>
      </c>
      <c r="L32" s="186">
        <v>0</v>
      </c>
      <c r="M32" s="456"/>
      <c r="N32" s="493"/>
      <c r="O32" s="493"/>
    </row>
    <row r="33" spans="1:15" ht="13.5" thickBot="1">
      <c r="A33" s="81"/>
      <c r="B33" s="81"/>
      <c r="C33" s="81"/>
      <c r="D33" s="213"/>
      <c r="E33" s="213"/>
      <c r="F33" s="15" t="s">
        <v>820</v>
      </c>
      <c r="G33" s="116">
        <f>SUM(G30:G32)</f>
        <v>0</v>
      </c>
      <c r="H33" s="131">
        <f>SUM(H30:H32)</f>
        <v>249.922</v>
      </c>
      <c r="I33" s="336">
        <f>SUM(I30:I32)</f>
        <v>750</v>
      </c>
      <c r="J33" s="329">
        <f>SUM(J31:J32)</f>
        <v>5199</v>
      </c>
      <c r="K33" s="308">
        <f>SUM(K31:K32)</f>
        <v>4412.973</v>
      </c>
      <c r="L33" s="672">
        <f>SUM(L31:L32)</f>
        <v>0</v>
      </c>
      <c r="M33" s="456"/>
      <c r="N33" s="493"/>
      <c r="O33" s="493"/>
    </row>
    <row r="34" spans="1:15" ht="6" customHeight="1" thickBot="1">
      <c r="A34" s="11"/>
      <c r="B34" s="23"/>
      <c r="C34" s="11"/>
      <c r="D34" s="225"/>
      <c r="E34" s="225"/>
      <c r="F34" s="11"/>
      <c r="G34" s="55"/>
      <c r="H34" s="159"/>
      <c r="I34" s="128"/>
      <c r="J34" s="128"/>
      <c r="K34" s="120"/>
      <c r="L34" s="197"/>
      <c r="M34" s="456"/>
      <c r="N34" s="493"/>
      <c r="O34" s="493"/>
    </row>
    <row r="35" spans="1:12" ht="13.5" customHeight="1" thickBot="1">
      <c r="A35" s="356">
        <v>5</v>
      </c>
      <c r="B35" s="349"/>
      <c r="C35" s="349"/>
      <c r="D35" s="374"/>
      <c r="E35" s="374"/>
      <c r="F35" s="375" t="s">
        <v>663</v>
      </c>
      <c r="G35" s="53"/>
      <c r="H35" s="96"/>
      <c r="I35" s="111"/>
      <c r="J35" s="53"/>
      <c r="K35" s="96"/>
      <c r="L35" s="111"/>
    </row>
    <row r="36" spans="1:12" ht="13.5" customHeight="1">
      <c r="A36" s="176">
        <v>284</v>
      </c>
      <c r="B36" s="372">
        <v>3113</v>
      </c>
      <c r="C36" s="372">
        <v>3639</v>
      </c>
      <c r="D36" s="373"/>
      <c r="E36" s="373"/>
      <c r="F36" s="177" t="s">
        <v>27</v>
      </c>
      <c r="G36" s="84">
        <v>0</v>
      </c>
      <c r="H36" s="106">
        <v>57.753</v>
      </c>
      <c r="I36" s="105">
        <v>0</v>
      </c>
      <c r="J36" s="53"/>
      <c r="K36" s="96"/>
      <c r="L36" s="111"/>
    </row>
    <row r="37" spans="1:12" ht="13.5" customHeight="1">
      <c r="A37" s="176">
        <v>287</v>
      </c>
      <c r="B37" s="372">
        <v>3112</v>
      </c>
      <c r="C37" s="372">
        <v>3612</v>
      </c>
      <c r="D37" s="373"/>
      <c r="E37" s="373"/>
      <c r="F37" s="177" t="s">
        <v>751</v>
      </c>
      <c r="G37" s="204">
        <v>600</v>
      </c>
      <c r="H37" s="122">
        <v>650</v>
      </c>
      <c r="I37" s="204">
        <v>1300</v>
      </c>
      <c r="J37" s="53"/>
      <c r="K37" s="96"/>
      <c r="L37" s="111"/>
    </row>
    <row r="38" spans="1:12" ht="13.5" customHeight="1">
      <c r="A38" s="176">
        <v>288</v>
      </c>
      <c r="B38" s="372">
        <v>6121</v>
      </c>
      <c r="C38" s="372">
        <v>3639</v>
      </c>
      <c r="D38" s="373"/>
      <c r="E38" s="373"/>
      <c r="F38" s="520" t="s">
        <v>92</v>
      </c>
      <c r="G38" s="196"/>
      <c r="H38" s="118"/>
      <c r="I38" s="196"/>
      <c r="J38" s="84">
        <v>600</v>
      </c>
      <c r="K38" s="106">
        <v>0</v>
      </c>
      <c r="L38" s="185">
        <v>0</v>
      </c>
    </row>
    <row r="39" spans="1:12" ht="13.5" customHeight="1">
      <c r="A39" s="176">
        <v>289</v>
      </c>
      <c r="B39" s="372">
        <v>3111</v>
      </c>
      <c r="C39" s="372">
        <v>3639</v>
      </c>
      <c r="D39" s="373"/>
      <c r="E39" s="373"/>
      <c r="F39" s="177" t="s">
        <v>77</v>
      </c>
      <c r="G39" s="185">
        <v>0</v>
      </c>
      <c r="H39" s="106">
        <v>207.15</v>
      </c>
      <c r="I39" s="185">
        <v>768</v>
      </c>
      <c r="J39" s="53"/>
      <c r="K39" s="96"/>
      <c r="L39" s="111"/>
    </row>
    <row r="40" spans="1:12" ht="13.5" customHeight="1">
      <c r="A40" s="56">
        <v>290</v>
      </c>
      <c r="B40" s="35">
        <v>6130</v>
      </c>
      <c r="C40" s="35">
        <v>3639</v>
      </c>
      <c r="D40" s="216"/>
      <c r="E40" s="216"/>
      <c r="F40" s="43" t="s">
        <v>26</v>
      </c>
      <c r="G40" s="173"/>
      <c r="H40" s="319"/>
      <c r="I40" s="173"/>
      <c r="J40" s="185">
        <v>750</v>
      </c>
      <c r="K40" s="106">
        <v>0</v>
      </c>
      <c r="L40" s="185">
        <v>150</v>
      </c>
    </row>
    <row r="41" spans="1:12" ht="13.5" customHeight="1" thickBot="1">
      <c r="A41" s="58">
        <v>296</v>
      </c>
      <c r="B41" s="50">
        <v>3111</v>
      </c>
      <c r="C41" s="50">
        <v>3639</v>
      </c>
      <c r="D41" s="101"/>
      <c r="E41" s="101"/>
      <c r="F41" s="52" t="s">
        <v>758</v>
      </c>
      <c r="G41" s="226">
        <v>500</v>
      </c>
      <c r="H41" s="121">
        <v>1</v>
      </c>
      <c r="I41" s="186">
        <v>0</v>
      </c>
      <c r="J41" s="196"/>
      <c r="K41" s="118"/>
      <c r="L41" s="196"/>
    </row>
    <row r="42" spans="1:12" ht="13.5" customHeight="1" thickBot="1">
      <c r="A42" s="3"/>
      <c r="B42" s="2"/>
      <c r="C42" s="2"/>
      <c r="D42" s="215"/>
      <c r="E42" s="215"/>
      <c r="F42" s="228" t="s">
        <v>664</v>
      </c>
      <c r="G42" s="116">
        <f>SUM(G36:G41)</f>
        <v>1100</v>
      </c>
      <c r="H42" s="131">
        <f>SUM(H36:H41)</f>
        <v>915.903</v>
      </c>
      <c r="I42" s="329">
        <f>SUM(I36:I41)</f>
        <v>2068</v>
      </c>
      <c r="J42" s="329">
        <f>SUM(J38:J41)</f>
        <v>1350</v>
      </c>
      <c r="K42" s="308">
        <f>SUM(K38:K41)</f>
        <v>0</v>
      </c>
      <c r="L42" s="672">
        <f>SUM(L38:L41)</f>
        <v>150</v>
      </c>
    </row>
    <row r="43" spans="1:12" ht="3" customHeight="1" thickBot="1">
      <c r="A43" s="3"/>
      <c r="B43" s="2"/>
      <c r="C43" s="2"/>
      <c r="D43" s="215"/>
      <c r="E43" s="215"/>
      <c r="G43" s="53"/>
      <c r="H43" s="96"/>
      <c r="I43" s="111"/>
      <c r="J43" s="53"/>
      <c r="K43" s="96"/>
      <c r="L43" s="111"/>
    </row>
    <row r="44" spans="1:12" ht="13.5" thickBot="1">
      <c r="A44" s="5">
        <v>6</v>
      </c>
      <c r="B44" s="5"/>
      <c r="C44" s="5"/>
      <c r="D44" s="210"/>
      <c r="E44" s="210"/>
      <c r="F44" s="10" t="s">
        <v>1073</v>
      </c>
      <c r="G44" s="109"/>
      <c r="H44" s="96"/>
      <c r="I44" s="111"/>
      <c r="J44" s="53"/>
      <c r="K44" s="96"/>
      <c r="L44" s="111"/>
    </row>
    <row r="45" spans="1:12" ht="12.75">
      <c r="A45" s="176">
        <v>99</v>
      </c>
      <c r="B45" s="181">
        <v>6121</v>
      </c>
      <c r="C45" s="181">
        <v>6171</v>
      </c>
      <c r="D45" s="227"/>
      <c r="E45" s="227"/>
      <c r="F45" s="160" t="s">
        <v>53</v>
      </c>
      <c r="G45" s="109"/>
      <c r="H45" s="96"/>
      <c r="I45" s="111"/>
      <c r="J45" s="84">
        <v>0</v>
      </c>
      <c r="K45" s="106">
        <v>1445.95</v>
      </c>
      <c r="L45" s="105">
        <v>0</v>
      </c>
    </row>
    <row r="46" spans="1:12" ht="12.75">
      <c r="A46" s="58">
        <v>262</v>
      </c>
      <c r="B46" s="18">
        <v>6121</v>
      </c>
      <c r="C46" s="18">
        <v>3313</v>
      </c>
      <c r="D46" s="99"/>
      <c r="E46" s="99"/>
      <c r="F46" s="125" t="s">
        <v>948</v>
      </c>
      <c r="G46" s="171"/>
      <c r="H46" s="339"/>
      <c r="I46" s="339"/>
      <c r="J46" s="186">
        <v>4423</v>
      </c>
      <c r="K46" s="121">
        <v>1822.543</v>
      </c>
      <c r="L46" s="186">
        <v>0</v>
      </c>
    </row>
    <row r="47" spans="1:12" ht="12.75">
      <c r="A47" s="76">
        <v>262</v>
      </c>
      <c r="B47" s="20">
        <v>6121</v>
      </c>
      <c r="C47" s="20">
        <v>3412</v>
      </c>
      <c r="D47" s="175"/>
      <c r="E47" s="99"/>
      <c r="F47" s="125" t="s">
        <v>188</v>
      </c>
      <c r="G47" s="171"/>
      <c r="H47" s="339"/>
      <c r="I47" s="339"/>
      <c r="J47" s="186">
        <v>80</v>
      </c>
      <c r="K47" s="121">
        <v>0</v>
      </c>
      <c r="L47" s="186">
        <v>0</v>
      </c>
    </row>
    <row r="48" spans="1:12" ht="23.25" customHeight="1">
      <c r="A48" s="76">
        <v>262</v>
      </c>
      <c r="B48" s="20">
        <v>6121</v>
      </c>
      <c r="C48" s="20">
        <v>3412</v>
      </c>
      <c r="D48" s="175"/>
      <c r="E48" s="99"/>
      <c r="F48" s="530" t="s">
        <v>947</v>
      </c>
      <c r="G48" s="171"/>
      <c r="H48" s="339"/>
      <c r="I48" s="339"/>
      <c r="J48" s="186">
        <v>790</v>
      </c>
      <c r="K48" s="121">
        <v>24.213</v>
      </c>
      <c r="L48" s="186">
        <v>0</v>
      </c>
    </row>
    <row r="49" spans="1:12" ht="12.75">
      <c r="A49" s="76">
        <v>262</v>
      </c>
      <c r="B49" s="20">
        <v>6121</v>
      </c>
      <c r="C49" s="20">
        <v>3613</v>
      </c>
      <c r="D49" s="175"/>
      <c r="E49" s="99"/>
      <c r="F49" s="530" t="s">
        <v>224</v>
      </c>
      <c r="G49" s="171"/>
      <c r="H49" s="339"/>
      <c r="I49" s="339"/>
      <c r="J49" s="186">
        <v>18</v>
      </c>
      <c r="K49" s="121">
        <v>17.6</v>
      </c>
      <c r="L49" s="186">
        <v>0</v>
      </c>
    </row>
    <row r="50" spans="1:12" ht="12.75">
      <c r="A50" s="76">
        <v>339</v>
      </c>
      <c r="B50" s="20">
        <v>6121</v>
      </c>
      <c r="C50" s="20">
        <v>3639</v>
      </c>
      <c r="D50" s="175"/>
      <c r="E50" s="99"/>
      <c r="F50" s="530" t="s">
        <v>486</v>
      </c>
      <c r="G50" s="171"/>
      <c r="H50" s="339"/>
      <c r="I50" s="339"/>
      <c r="J50" s="186">
        <v>53</v>
      </c>
      <c r="K50" s="121">
        <v>53</v>
      </c>
      <c r="L50" s="186">
        <v>0</v>
      </c>
    </row>
    <row r="51" spans="1:12" ht="12.75">
      <c r="A51" s="76">
        <v>264</v>
      </c>
      <c r="B51" s="20">
        <v>6121</v>
      </c>
      <c r="C51" s="20">
        <v>3639</v>
      </c>
      <c r="D51" s="175"/>
      <c r="E51" s="101"/>
      <c r="F51" s="59" t="s">
        <v>128</v>
      </c>
      <c r="G51" s="53"/>
      <c r="H51" s="96"/>
      <c r="I51" s="173"/>
      <c r="J51" s="186">
        <v>285</v>
      </c>
      <c r="K51" s="108">
        <v>0</v>
      </c>
      <c r="L51" s="186">
        <v>0</v>
      </c>
    </row>
    <row r="52" spans="1:12" ht="12.75">
      <c r="A52" s="76">
        <v>362</v>
      </c>
      <c r="B52" s="20">
        <v>6901</v>
      </c>
      <c r="C52" s="20">
        <v>3639</v>
      </c>
      <c r="D52" s="175"/>
      <c r="E52" s="101"/>
      <c r="F52" s="66" t="s">
        <v>1019</v>
      </c>
      <c r="G52" s="53"/>
      <c r="H52" s="96"/>
      <c r="I52" s="173"/>
      <c r="J52" s="186">
        <v>0</v>
      </c>
      <c r="K52" s="108">
        <v>0</v>
      </c>
      <c r="L52" s="186">
        <v>500</v>
      </c>
    </row>
    <row r="53" spans="1:12" ht="12.75">
      <c r="A53" s="76">
        <v>363</v>
      </c>
      <c r="B53" s="20">
        <v>6901</v>
      </c>
      <c r="C53" s="20">
        <v>3639</v>
      </c>
      <c r="D53" s="175"/>
      <c r="E53" s="101"/>
      <c r="F53" s="66" t="s">
        <v>1018</v>
      </c>
      <c r="G53" s="53"/>
      <c r="H53" s="96"/>
      <c r="I53" s="706"/>
      <c r="J53" s="186">
        <v>1416</v>
      </c>
      <c r="K53" s="108">
        <v>0</v>
      </c>
      <c r="L53" s="186">
        <v>1000</v>
      </c>
    </row>
    <row r="54" spans="1:12" ht="12.75">
      <c r="A54" s="76">
        <v>372</v>
      </c>
      <c r="B54" s="20">
        <v>6121</v>
      </c>
      <c r="C54" s="20">
        <v>3612</v>
      </c>
      <c r="D54" s="175"/>
      <c r="E54" s="101"/>
      <c r="F54" s="66" t="s">
        <v>383</v>
      </c>
      <c r="G54" s="53"/>
      <c r="H54" s="96"/>
      <c r="I54" s="706"/>
      <c r="J54" s="186">
        <v>77</v>
      </c>
      <c r="K54" s="108">
        <v>0</v>
      </c>
      <c r="L54" s="186">
        <v>1800</v>
      </c>
    </row>
    <row r="55" spans="1:12" ht="12.75">
      <c r="A55" s="76">
        <v>374</v>
      </c>
      <c r="B55" s="20">
        <v>6121</v>
      </c>
      <c r="C55" s="20">
        <v>3313</v>
      </c>
      <c r="D55" s="175"/>
      <c r="E55" s="101"/>
      <c r="F55" s="59" t="s">
        <v>226</v>
      </c>
      <c r="G55" s="53"/>
      <c r="H55" s="339"/>
      <c r="I55" s="706"/>
      <c r="J55" s="186">
        <v>3000</v>
      </c>
      <c r="K55" s="108">
        <v>0</v>
      </c>
      <c r="L55" s="186">
        <v>0</v>
      </c>
    </row>
    <row r="56" spans="1:12" ht="12.75">
      <c r="A56" s="76">
        <v>376</v>
      </c>
      <c r="B56" s="20">
        <v>6121</v>
      </c>
      <c r="C56" s="75">
        <v>2219</v>
      </c>
      <c r="D56" s="175"/>
      <c r="E56" s="101"/>
      <c r="F56" s="66" t="s">
        <v>1057</v>
      </c>
      <c r="G56" s="53"/>
      <c r="H56" s="96"/>
      <c r="I56" s="706"/>
      <c r="J56" s="186">
        <v>0</v>
      </c>
      <c r="K56" s="108">
        <v>0</v>
      </c>
      <c r="L56" s="186">
        <v>250</v>
      </c>
    </row>
    <row r="57" spans="1:12" ht="12.75">
      <c r="A57" s="76">
        <v>383</v>
      </c>
      <c r="B57" s="20">
        <v>6121</v>
      </c>
      <c r="C57" s="20">
        <v>3725</v>
      </c>
      <c r="D57" s="175"/>
      <c r="E57" s="101"/>
      <c r="F57" s="59" t="s">
        <v>874</v>
      </c>
      <c r="G57" s="53"/>
      <c r="H57" s="96" t="s">
        <v>119</v>
      </c>
      <c r="I57" s="706"/>
      <c r="J57" s="186">
        <v>0</v>
      </c>
      <c r="K57" s="108">
        <v>0</v>
      </c>
      <c r="L57" s="186">
        <v>0</v>
      </c>
    </row>
    <row r="58" spans="1:12" ht="12" customHeight="1">
      <c r="A58" s="76">
        <v>386</v>
      </c>
      <c r="B58" s="20">
        <v>6121</v>
      </c>
      <c r="C58" s="20">
        <v>2219</v>
      </c>
      <c r="D58" s="175"/>
      <c r="E58" s="101"/>
      <c r="F58" s="533" t="s">
        <v>263</v>
      </c>
      <c r="G58" s="53"/>
      <c r="H58" s="339"/>
      <c r="I58" s="706"/>
      <c r="J58" s="186">
        <v>3781</v>
      </c>
      <c r="K58" s="108">
        <v>706.181</v>
      </c>
      <c r="L58" s="186">
        <v>0</v>
      </c>
    </row>
    <row r="59" spans="1:12" ht="11.25" customHeight="1">
      <c r="A59" s="58">
        <v>390</v>
      </c>
      <c r="B59" s="18">
        <v>6121</v>
      </c>
      <c r="C59" s="18">
        <v>2143</v>
      </c>
      <c r="D59" s="99"/>
      <c r="E59" s="99"/>
      <c r="F59" s="360" t="s">
        <v>1024</v>
      </c>
      <c r="G59" s="171"/>
      <c r="H59" s="339"/>
      <c r="I59" s="339"/>
      <c r="J59" s="186">
        <v>960</v>
      </c>
      <c r="K59" s="108">
        <v>111.078</v>
      </c>
      <c r="L59" s="186">
        <v>0</v>
      </c>
    </row>
    <row r="60" spans="1:12" ht="12.75" customHeight="1">
      <c r="A60" s="56">
        <v>392</v>
      </c>
      <c r="B60" s="48">
        <v>6121</v>
      </c>
      <c r="C60" s="48">
        <v>3612</v>
      </c>
      <c r="D60" s="273"/>
      <c r="E60" s="273"/>
      <c r="F60" s="438" t="s">
        <v>189</v>
      </c>
      <c r="G60" s="171"/>
      <c r="H60" s="339"/>
      <c r="I60" s="339"/>
      <c r="J60" s="186">
        <v>2197</v>
      </c>
      <c r="K60" s="249">
        <v>43</v>
      </c>
      <c r="L60" s="186">
        <v>0</v>
      </c>
    </row>
    <row r="61" spans="1:12" ht="12.75" customHeight="1">
      <c r="A61" s="56">
        <v>394</v>
      </c>
      <c r="B61" s="57">
        <v>4222</v>
      </c>
      <c r="C61" s="57"/>
      <c r="D61" s="273"/>
      <c r="E61" s="273">
        <v>421</v>
      </c>
      <c r="F61" s="438" t="s">
        <v>929</v>
      </c>
      <c r="G61" s="105">
        <v>50</v>
      </c>
      <c r="H61" s="105">
        <v>50</v>
      </c>
      <c r="I61" s="185">
        <v>0</v>
      </c>
      <c r="J61" s="587"/>
      <c r="K61" s="588"/>
      <c r="L61" s="587"/>
    </row>
    <row r="62" spans="1:12" ht="12.75" customHeight="1">
      <c r="A62" s="56">
        <v>394</v>
      </c>
      <c r="B62" s="448">
        <v>6121</v>
      </c>
      <c r="C62" s="448">
        <v>2221</v>
      </c>
      <c r="D62" s="273"/>
      <c r="E62" s="273">
        <v>421</v>
      </c>
      <c r="F62" s="360" t="s">
        <v>930</v>
      </c>
      <c r="G62" s="54"/>
      <c r="H62" s="54"/>
      <c r="I62" s="339"/>
      <c r="J62" s="185">
        <v>50</v>
      </c>
      <c r="K62" s="108">
        <v>50</v>
      </c>
      <c r="L62" s="186">
        <v>0</v>
      </c>
    </row>
    <row r="63" spans="1:12" ht="12.75" customHeight="1">
      <c r="A63" s="56">
        <v>394</v>
      </c>
      <c r="B63" s="448">
        <v>6121</v>
      </c>
      <c r="C63" s="448">
        <v>2221</v>
      </c>
      <c r="D63" s="273"/>
      <c r="E63" s="273"/>
      <c r="F63" s="360" t="s">
        <v>931</v>
      </c>
      <c r="G63" s="54"/>
      <c r="H63" s="54"/>
      <c r="I63" s="339"/>
      <c r="J63" s="185">
        <v>258</v>
      </c>
      <c r="K63" s="108">
        <v>174.232</v>
      </c>
      <c r="L63" s="185">
        <v>0</v>
      </c>
    </row>
    <row r="64" spans="1:12" ht="1.5" customHeight="1">
      <c r="A64" s="56"/>
      <c r="B64" s="48"/>
      <c r="C64" s="48"/>
      <c r="D64" s="273"/>
      <c r="E64" s="273"/>
      <c r="F64" s="438"/>
      <c r="G64" s="54"/>
      <c r="H64" s="54"/>
      <c r="I64" s="339"/>
      <c r="J64" s="560"/>
      <c r="K64" s="132"/>
      <c r="L64" s="579"/>
    </row>
    <row r="65" spans="1:14" ht="12.75">
      <c r="A65" s="56">
        <v>400</v>
      </c>
      <c r="B65" s="57">
        <v>6121</v>
      </c>
      <c r="C65" s="57">
        <v>2310</v>
      </c>
      <c r="D65" s="273"/>
      <c r="E65" s="278"/>
      <c r="F65" s="177" t="s">
        <v>641</v>
      </c>
      <c r="G65" s="171"/>
      <c r="I65" s="135"/>
      <c r="J65" s="186">
        <v>17475</v>
      </c>
      <c r="K65" s="122">
        <v>646.05</v>
      </c>
      <c r="L65" s="186">
        <v>4050</v>
      </c>
      <c r="N65" s="161"/>
    </row>
    <row r="66" spans="1:12" ht="12" customHeight="1">
      <c r="A66" s="58">
        <v>400</v>
      </c>
      <c r="B66" s="16">
        <v>6121</v>
      </c>
      <c r="C66" s="16">
        <v>2321</v>
      </c>
      <c r="D66" s="99"/>
      <c r="E66" s="146"/>
      <c r="F66" s="38" t="s">
        <v>881</v>
      </c>
      <c r="G66" s="171"/>
      <c r="I66" s="135"/>
      <c r="J66" s="186">
        <v>19149</v>
      </c>
      <c r="K66" s="106">
        <v>620.491</v>
      </c>
      <c r="L66" s="186">
        <v>4050</v>
      </c>
    </row>
    <row r="67" spans="1:12" ht="12" customHeight="1">
      <c r="A67" s="58">
        <v>400</v>
      </c>
      <c r="B67" s="16">
        <v>6121</v>
      </c>
      <c r="C67" s="16">
        <v>2212</v>
      </c>
      <c r="D67" s="99"/>
      <c r="E67" s="146"/>
      <c r="F67" s="38" t="s">
        <v>532</v>
      </c>
      <c r="G67" s="413" t="s">
        <v>682</v>
      </c>
      <c r="I67" s="135"/>
      <c r="J67" s="186">
        <v>10103</v>
      </c>
      <c r="K67" s="121">
        <v>442.474</v>
      </c>
      <c r="L67" s="186">
        <v>0</v>
      </c>
    </row>
    <row r="68" spans="1:12" ht="1.5" customHeight="1">
      <c r="A68" s="58"/>
      <c r="B68" s="16"/>
      <c r="C68" s="16"/>
      <c r="D68" s="99"/>
      <c r="E68" s="146"/>
      <c r="F68" s="38"/>
      <c r="G68" s="413"/>
      <c r="I68" s="135"/>
      <c r="J68" s="186"/>
      <c r="K68" s="121"/>
      <c r="L68" s="186"/>
    </row>
    <row r="69" spans="1:12" ht="12.75" customHeight="1">
      <c r="A69" s="58">
        <v>402</v>
      </c>
      <c r="B69" s="16">
        <v>6121</v>
      </c>
      <c r="C69" s="16">
        <v>3113</v>
      </c>
      <c r="D69" s="99"/>
      <c r="E69" s="146"/>
      <c r="F69" s="38" t="s">
        <v>129</v>
      </c>
      <c r="G69" s="54"/>
      <c r="I69" s="135"/>
      <c r="J69" s="186">
        <v>2671</v>
      </c>
      <c r="K69" s="121">
        <v>0</v>
      </c>
      <c r="L69" s="186">
        <v>0</v>
      </c>
    </row>
    <row r="70" spans="1:12" ht="12.75">
      <c r="A70" s="58">
        <v>403</v>
      </c>
      <c r="B70" s="16">
        <v>6121</v>
      </c>
      <c r="C70" s="16">
        <v>3412</v>
      </c>
      <c r="D70" s="99"/>
      <c r="E70" s="146"/>
      <c r="F70" s="407" t="s">
        <v>240</v>
      </c>
      <c r="G70" s="54"/>
      <c r="H70" s="339"/>
      <c r="I70" s="135"/>
      <c r="J70" s="186">
        <v>11072</v>
      </c>
      <c r="K70" s="121">
        <v>7766.403</v>
      </c>
      <c r="L70" s="186">
        <v>0</v>
      </c>
    </row>
    <row r="71" spans="1:12" ht="12" customHeight="1">
      <c r="A71" s="58">
        <v>407</v>
      </c>
      <c r="B71" s="16">
        <v>6121</v>
      </c>
      <c r="C71" s="16">
        <v>3745</v>
      </c>
      <c r="D71" s="99"/>
      <c r="E71" s="146"/>
      <c r="F71" s="65" t="s">
        <v>34</v>
      </c>
      <c r="G71" s="54"/>
      <c r="I71" s="135"/>
      <c r="J71" s="185">
        <v>185</v>
      </c>
      <c r="K71" s="106">
        <v>187.232</v>
      </c>
      <c r="L71" s="186">
        <v>0</v>
      </c>
    </row>
    <row r="72" spans="1:12" ht="12" customHeight="1">
      <c r="A72" s="58">
        <v>479</v>
      </c>
      <c r="B72" s="16">
        <v>6121</v>
      </c>
      <c r="C72" s="16">
        <v>3111</v>
      </c>
      <c r="D72" s="99"/>
      <c r="E72" s="146"/>
      <c r="F72" s="65" t="s">
        <v>252</v>
      </c>
      <c r="G72" s="161"/>
      <c r="H72" s="339"/>
      <c r="I72" s="135"/>
      <c r="J72" s="185">
        <v>400</v>
      </c>
      <c r="K72" s="106">
        <v>168.19</v>
      </c>
      <c r="L72" s="186">
        <v>0</v>
      </c>
    </row>
    <row r="73" spans="1:14" ht="12.75">
      <c r="A73" s="58">
        <v>484</v>
      </c>
      <c r="B73" s="16">
        <v>6121</v>
      </c>
      <c r="C73" s="16">
        <v>3111</v>
      </c>
      <c r="D73" s="99"/>
      <c r="E73" s="146"/>
      <c r="F73" s="531" t="s">
        <v>248</v>
      </c>
      <c r="G73" s="532"/>
      <c r="H73" s="339"/>
      <c r="I73" s="135"/>
      <c r="J73" s="185">
        <v>1500</v>
      </c>
      <c r="K73" s="106">
        <v>1469.225</v>
      </c>
      <c r="L73" s="186">
        <v>0</v>
      </c>
      <c r="N73" s="161"/>
    </row>
    <row r="74" spans="1:12" ht="12" customHeight="1">
      <c r="A74" s="58">
        <v>487</v>
      </c>
      <c r="B74" s="16">
        <v>6121</v>
      </c>
      <c r="C74" s="16">
        <v>3113</v>
      </c>
      <c r="D74" s="99"/>
      <c r="E74" s="146"/>
      <c r="F74" s="65" t="s">
        <v>251</v>
      </c>
      <c r="G74" s="54"/>
      <c r="H74" s="339"/>
      <c r="I74" s="135"/>
      <c r="J74" s="185">
        <v>1742</v>
      </c>
      <c r="K74" s="106">
        <v>189.723</v>
      </c>
      <c r="L74" s="186">
        <v>0</v>
      </c>
    </row>
    <row r="75" spans="1:12" ht="12" customHeight="1">
      <c r="A75" s="58">
        <v>509</v>
      </c>
      <c r="B75" s="16">
        <v>6121</v>
      </c>
      <c r="C75" s="16">
        <v>4374</v>
      </c>
      <c r="D75" s="99"/>
      <c r="E75" s="146"/>
      <c r="F75" s="87" t="s">
        <v>134</v>
      </c>
      <c r="G75" s="54"/>
      <c r="I75" s="135"/>
      <c r="J75" s="185">
        <v>109</v>
      </c>
      <c r="K75" s="106">
        <v>0</v>
      </c>
      <c r="L75" s="186">
        <v>0</v>
      </c>
    </row>
    <row r="76" spans="1:12" ht="12.75">
      <c r="A76" s="58">
        <v>551</v>
      </c>
      <c r="B76" s="16">
        <v>6121</v>
      </c>
      <c r="C76" s="16">
        <v>3412</v>
      </c>
      <c r="D76" s="99"/>
      <c r="E76" s="146"/>
      <c r="F76" s="407" t="s">
        <v>241</v>
      </c>
      <c r="G76" s="54"/>
      <c r="H76" s="339"/>
      <c r="I76" s="135"/>
      <c r="J76" s="185">
        <v>580</v>
      </c>
      <c r="K76" s="106">
        <v>0</v>
      </c>
      <c r="L76" s="186">
        <v>0</v>
      </c>
    </row>
    <row r="77" spans="1:12" ht="12" customHeight="1">
      <c r="A77" s="58">
        <v>581</v>
      </c>
      <c r="B77" s="16">
        <v>6121</v>
      </c>
      <c r="C77" s="16">
        <v>4357</v>
      </c>
      <c r="D77" s="99"/>
      <c r="E77" s="146"/>
      <c r="F77" s="65" t="s">
        <v>250</v>
      </c>
      <c r="G77" s="54"/>
      <c r="I77" s="135"/>
      <c r="J77" s="185">
        <v>1500</v>
      </c>
      <c r="K77" s="106">
        <v>26.52</v>
      </c>
      <c r="L77" s="186">
        <v>0</v>
      </c>
    </row>
    <row r="78" spans="1:12" ht="12.75">
      <c r="A78" s="58">
        <v>610</v>
      </c>
      <c r="B78" s="18">
        <v>6121</v>
      </c>
      <c r="C78" s="18">
        <v>3631</v>
      </c>
      <c r="D78" s="99"/>
      <c r="E78" s="99"/>
      <c r="F78" s="84" t="s">
        <v>190</v>
      </c>
      <c r="G78" s="413" t="s">
        <v>682</v>
      </c>
      <c r="H78" s="118"/>
      <c r="I78" s="196"/>
      <c r="J78" s="186">
        <v>1600</v>
      </c>
      <c r="K78" s="121">
        <v>25</v>
      </c>
      <c r="L78" s="186">
        <v>0</v>
      </c>
    </row>
    <row r="79" spans="1:12" ht="12.75">
      <c r="A79" s="76">
        <v>614</v>
      </c>
      <c r="B79" s="20">
        <v>3121</v>
      </c>
      <c r="C79" s="20">
        <v>2212</v>
      </c>
      <c r="D79" s="175"/>
      <c r="E79" s="99"/>
      <c r="F79" s="125" t="s">
        <v>762</v>
      </c>
      <c r="G79" s="105">
        <v>20</v>
      </c>
      <c r="H79" s="106">
        <v>20.473</v>
      </c>
      <c r="I79" s="185">
        <v>0</v>
      </c>
      <c r="J79" s="550"/>
      <c r="K79" s="558"/>
      <c r="L79" s="550"/>
    </row>
    <row r="80" spans="1:12" ht="12.75">
      <c r="A80" s="76">
        <v>614</v>
      </c>
      <c r="B80" s="20">
        <v>6121</v>
      </c>
      <c r="C80" s="20">
        <v>2212</v>
      </c>
      <c r="D80" s="175"/>
      <c r="E80" s="99"/>
      <c r="F80" s="125" t="s">
        <v>225</v>
      </c>
      <c r="G80" s="413" t="s">
        <v>249</v>
      </c>
      <c r="H80" s="118"/>
      <c r="I80" s="196"/>
      <c r="J80" s="185">
        <v>82</v>
      </c>
      <c r="K80" s="106">
        <v>61.964</v>
      </c>
      <c r="L80" s="185">
        <v>650</v>
      </c>
    </row>
    <row r="81" spans="1:12" ht="12.75">
      <c r="A81" s="76">
        <v>614</v>
      </c>
      <c r="B81" s="20">
        <v>6121</v>
      </c>
      <c r="C81" s="20">
        <v>2219</v>
      </c>
      <c r="D81" s="175"/>
      <c r="E81" s="99"/>
      <c r="F81" s="59" t="s">
        <v>591</v>
      </c>
      <c r="G81" s="413"/>
      <c r="H81" s="118"/>
      <c r="I81" s="196"/>
      <c r="J81" s="185">
        <v>168</v>
      </c>
      <c r="K81" s="106">
        <v>167.035</v>
      </c>
      <c r="L81" s="185"/>
    </row>
    <row r="82" spans="1:12" ht="12.75">
      <c r="A82" s="76">
        <v>810</v>
      </c>
      <c r="B82" s="20">
        <v>6121</v>
      </c>
      <c r="C82" s="20">
        <v>3429</v>
      </c>
      <c r="D82" s="175"/>
      <c r="E82" s="99"/>
      <c r="F82" s="125" t="s">
        <v>764</v>
      </c>
      <c r="G82" s="413"/>
      <c r="H82" s="118"/>
      <c r="I82" s="196"/>
      <c r="J82" s="186">
        <v>956</v>
      </c>
      <c r="K82" s="121">
        <v>369.327</v>
      </c>
      <c r="L82" s="186">
        <v>1000</v>
      </c>
    </row>
    <row r="83" spans="1:12" ht="12.75">
      <c r="A83" s="76">
        <v>810</v>
      </c>
      <c r="B83" s="20">
        <v>6121</v>
      </c>
      <c r="C83" s="20">
        <v>3631</v>
      </c>
      <c r="D83" s="175"/>
      <c r="E83" s="99"/>
      <c r="F83" s="125" t="s">
        <v>866</v>
      </c>
      <c r="G83" s="413"/>
      <c r="H83" s="118"/>
      <c r="I83" s="196"/>
      <c r="J83" s="186">
        <v>273</v>
      </c>
      <c r="K83" s="121">
        <v>0</v>
      </c>
      <c r="L83" s="186">
        <v>0</v>
      </c>
    </row>
    <row r="84" spans="1:12" ht="12.75">
      <c r="A84" s="76">
        <v>825</v>
      </c>
      <c r="B84" s="20">
        <v>6121</v>
      </c>
      <c r="C84" s="20">
        <v>2212</v>
      </c>
      <c r="D84" s="175"/>
      <c r="E84" s="99"/>
      <c r="F84" s="125" t="s">
        <v>529</v>
      </c>
      <c r="G84" s="413"/>
      <c r="H84" s="118"/>
      <c r="I84" s="196"/>
      <c r="J84" s="186">
        <v>127</v>
      </c>
      <c r="K84" s="121">
        <v>125.84</v>
      </c>
      <c r="L84" s="186">
        <v>2200</v>
      </c>
    </row>
    <row r="85" spans="1:12" ht="12.75">
      <c r="A85" s="76">
        <v>826</v>
      </c>
      <c r="B85" s="20">
        <v>6121</v>
      </c>
      <c r="C85" s="20">
        <v>3745</v>
      </c>
      <c r="D85" s="175"/>
      <c r="E85" s="99"/>
      <c r="F85" s="125" t="s">
        <v>792</v>
      </c>
      <c r="G85" s="413"/>
      <c r="H85" s="118"/>
      <c r="I85" s="196"/>
      <c r="J85" s="186">
        <v>119</v>
      </c>
      <c r="K85" s="121">
        <v>0</v>
      </c>
      <c r="L85" s="186">
        <v>0</v>
      </c>
    </row>
    <row r="86" spans="1:12" ht="12.75">
      <c r="A86" s="76">
        <v>903</v>
      </c>
      <c r="B86" s="20">
        <v>6121</v>
      </c>
      <c r="C86" s="20">
        <v>3311</v>
      </c>
      <c r="D86" s="175"/>
      <c r="E86" s="99"/>
      <c r="F86" s="125" t="s">
        <v>699</v>
      </c>
      <c r="G86" s="413"/>
      <c r="H86" s="118"/>
      <c r="I86" s="196"/>
      <c r="J86" s="186">
        <v>1703</v>
      </c>
      <c r="K86" s="121">
        <v>1515.239</v>
      </c>
      <c r="L86" s="186">
        <v>0</v>
      </c>
    </row>
    <row r="87" spans="1:12" ht="12.75">
      <c r="A87" s="76">
        <v>905</v>
      </c>
      <c r="B87" s="20">
        <v>4223</v>
      </c>
      <c r="C87" s="20"/>
      <c r="D87" s="175" t="s">
        <v>228</v>
      </c>
      <c r="E87" s="99">
        <v>83505</v>
      </c>
      <c r="F87" s="248" t="s">
        <v>54</v>
      </c>
      <c r="G87" s="105">
        <v>7550</v>
      </c>
      <c r="H87" s="106">
        <v>7554.805</v>
      </c>
      <c r="I87" s="185">
        <v>0</v>
      </c>
      <c r="J87" s="554"/>
      <c r="K87" s="551"/>
      <c r="L87" s="554"/>
    </row>
    <row r="88" spans="1:12" ht="12.75">
      <c r="A88" s="76">
        <v>907</v>
      </c>
      <c r="B88" s="20">
        <v>6121</v>
      </c>
      <c r="C88" s="20">
        <v>2321</v>
      </c>
      <c r="D88" s="175"/>
      <c r="E88" s="99"/>
      <c r="F88" s="125" t="s">
        <v>264</v>
      </c>
      <c r="G88" s="413"/>
      <c r="H88" s="118"/>
      <c r="I88" s="196"/>
      <c r="J88" s="204">
        <v>470</v>
      </c>
      <c r="K88" s="122">
        <v>469.722</v>
      </c>
      <c r="L88" s="204">
        <v>0</v>
      </c>
    </row>
    <row r="89" spans="1:12" ht="12.75">
      <c r="A89" s="73">
        <v>911</v>
      </c>
      <c r="B89" s="64">
        <v>6122</v>
      </c>
      <c r="C89" s="64">
        <v>5212</v>
      </c>
      <c r="D89" s="212"/>
      <c r="E89" s="212"/>
      <c r="F89" s="87" t="s">
        <v>485</v>
      </c>
      <c r="J89" s="185">
        <v>0</v>
      </c>
      <c r="K89" s="106">
        <v>72.6</v>
      </c>
      <c r="L89" s="204">
        <v>0</v>
      </c>
    </row>
    <row r="90" spans="1:12" ht="2.25" customHeight="1">
      <c r="A90" s="76"/>
      <c r="B90" s="20"/>
      <c r="C90" s="20"/>
      <c r="D90" s="175"/>
      <c r="E90" s="99"/>
      <c r="F90" s="125"/>
      <c r="G90" s="517"/>
      <c r="H90" s="106"/>
      <c r="I90" s="185"/>
      <c r="J90" s="185"/>
      <c r="K90" s="106"/>
      <c r="L90" s="185"/>
    </row>
    <row r="91" spans="1:13" ht="12.75" customHeight="1">
      <c r="A91" s="76">
        <v>919</v>
      </c>
      <c r="B91" s="20">
        <v>4223</v>
      </c>
      <c r="C91" s="20"/>
      <c r="D91" s="454" t="s">
        <v>534</v>
      </c>
      <c r="E91" s="99">
        <v>83505</v>
      </c>
      <c r="F91" s="446" t="s">
        <v>661</v>
      </c>
      <c r="G91" s="516">
        <v>6822</v>
      </c>
      <c r="H91" s="424">
        <v>0</v>
      </c>
      <c r="I91" s="185">
        <v>0</v>
      </c>
      <c r="J91" s="196"/>
      <c r="K91" s="118"/>
      <c r="L91" s="196"/>
      <c r="M91" s="9"/>
    </row>
    <row r="92" spans="1:13" ht="12.75" customHeight="1">
      <c r="A92" s="76">
        <v>919</v>
      </c>
      <c r="B92" s="20">
        <v>6121</v>
      </c>
      <c r="C92" s="20">
        <v>3745</v>
      </c>
      <c r="D92" s="454"/>
      <c r="E92" s="99"/>
      <c r="F92" s="446" t="s">
        <v>661</v>
      </c>
      <c r="G92" s="135"/>
      <c r="H92" s="586"/>
      <c r="I92" s="192"/>
      <c r="J92" s="185">
        <v>1500</v>
      </c>
      <c r="K92" s="106">
        <v>459.304</v>
      </c>
      <c r="L92" s="186">
        <v>0</v>
      </c>
      <c r="M92" s="9"/>
    </row>
    <row r="93" spans="1:13" ht="12.75" customHeight="1">
      <c r="A93" s="76">
        <v>919</v>
      </c>
      <c r="B93" s="20">
        <v>6121</v>
      </c>
      <c r="C93" s="20">
        <v>3745</v>
      </c>
      <c r="D93" s="175" t="s">
        <v>228</v>
      </c>
      <c r="E93" s="99"/>
      <c r="F93" s="446" t="s">
        <v>661</v>
      </c>
      <c r="G93" s="135"/>
      <c r="H93" s="453"/>
      <c r="I93" s="196"/>
      <c r="J93" s="185">
        <v>6822</v>
      </c>
      <c r="K93" s="108">
        <v>5254.628</v>
      </c>
      <c r="L93" s="186">
        <v>0</v>
      </c>
      <c r="M93" s="9"/>
    </row>
    <row r="94" spans="1:12" ht="12.75">
      <c r="A94" s="58">
        <v>919</v>
      </c>
      <c r="B94" s="18">
        <v>6121</v>
      </c>
      <c r="C94" s="18">
        <v>3745</v>
      </c>
      <c r="D94" s="99" t="s">
        <v>229</v>
      </c>
      <c r="E94" s="101"/>
      <c r="F94" s="446" t="s">
        <v>661</v>
      </c>
      <c r="G94" s="53"/>
      <c r="H94" s="96"/>
      <c r="I94" s="707"/>
      <c r="J94" s="186">
        <v>1512</v>
      </c>
      <c r="K94" s="130">
        <v>927.287</v>
      </c>
      <c r="L94" s="186">
        <v>0</v>
      </c>
    </row>
    <row r="95" spans="1:12" ht="2.25" customHeight="1">
      <c r="A95" s="58"/>
      <c r="B95" s="18"/>
      <c r="C95" s="18"/>
      <c r="D95" s="99"/>
      <c r="E95" s="101"/>
      <c r="F95" s="65"/>
      <c r="G95" s="428"/>
      <c r="H95" s="542"/>
      <c r="I95" s="708"/>
      <c r="J95" s="185"/>
      <c r="K95" s="108"/>
      <c r="L95" s="185"/>
    </row>
    <row r="96" spans="1:12" ht="12.75">
      <c r="A96" s="58">
        <v>921</v>
      </c>
      <c r="B96" s="18">
        <v>4213</v>
      </c>
      <c r="C96" s="621"/>
      <c r="D96" s="175" t="s">
        <v>212</v>
      </c>
      <c r="E96" s="99">
        <v>90877</v>
      </c>
      <c r="F96" s="87" t="s">
        <v>208</v>
      </c>
      <c r="G96" s="84">
        <v>0</v>
      </c>
      <c r="H96" s="106">
        <v>0</v>
      </c>
      <c r="I96" s="185">
        <v>1220</v>
      </c>
      <c r="J96" s="332"/>
      <c r="K96" s="558"/>
      <c r="L96" s="554"/>
    </row>
    <row r="97" spans="1:12" ht="12.75">
      <c r="A97" s="58">
        <v>921</v>
      </c>
      <c r="B97" s="18">
        <v>6121</v>
      </c>
      <c r="C97" s="18">
        <v>3111</v>
      </c>
      <c r="D97" s="175"/>
      <c r="E97" s="101"/>
      <c r="F97" s="65" t="s">
        <v>984</v>
      </c>
      <c r="G97" s="53"/>
      <c r="H97" s="236" t="s">
        <v>209</v>
      </c>
      <c r="I97" s="707"/>
      <c r="J97" s="185">
        <v>0</v>
      </c>
      <c r="K97" s="108">
        <v>110.14</v>
      </c>
      <c r="L97" s="185">
        <v>1476</v>
      </c>
    </row>
    <row r="98" spans="1:12" ht="12.75">
      <c r="A98" s="58">
        <v>922</v>
      </c>
      <c r="B98" s="18">
        <v>4213</v>
      </c>
      <c r="C98" s="621"/>
      <c r="D98" s="175" t="s">
        <v>212</v>
      </c>
      <c r="E98" s="99">
        <v>90877</v>
      </c>
      <c r="F98" s="87" t="s">
        <v>210</v>
      </c>
      <c r="G98" s="84">
        <v>0</v>
      </c>
      <c r="H98" s="106">
        <v>0</v>
      </c>
      <c r="I98" s="185">
        <v>1008</v>
      </c>
      <c r="J98" s="332"/>
      <c r="K98" s="558"/>
      <c r="L98" s="554"/>
    </row>
    <row r="99" spans="1:14" ht="12.75">
      <c r="A99" s="58">
        <v>922</v>
      </c>
      <c r="B99" s="18">
        <v>6121</v>
      </c>
      <c r="C99" s="18">
        <v>3113</v>
      </c>
      <c r="D99" s="175"/>
      <c r="E99" s="101"/>
      <c r="F99" s="65" t="s">
        <v>285</v>
      </c>
      <c r="G99" s="53"/>
      <c r="H99" s="236" t="s">
        <v>209</v>
      </c>
      <c r="I99" s="707"/>
      <c r="J99" s="185">
        <v>0</v>
      </c>
      <c r="K99" s="108">
        <v>53.24</v>
      </c>
      <c r="L99" s="185">
        <f>6251-1552</f>
        <v>4699</v>
      </c>
      <c r="N99" s="161"/>
    </row>
    <row r="100" spans="1:12" ht="12.75">
      <c r="A100" s="58">
        <v>925</v>
      </c>
      <c r="B100" s="18">
        <v>4213</v>
      </c>
      <c r="C100" s="621"/>
      <c r="D100" s="175" t="s">
        <v>212</v>
      </c>
      <c r="E100" s="99">
        <v>90877</v>
      </c>
      <c r="F100" s="87" t="s">
        <v>211</v>
      </c>
      <c r="G100" s="84">
        <v>0</v>
      </c>
      <c r="H100" s="106">
        <v>0</v>
      </c>
      <c r="I100" s="185">
        <v>6879</v>
      </c>
      <c r="J100" s="332"/>
      <c r="K100" s="558"/>
      <c r="L100" s="554"/>
    </row>
    <row r="101" spans="1:12" ht="12.75">
      <c r="A101" s="58">
        <v>925</v>
      </c>
      <c r="B101" s="18">
        <v>6121</v>
      </c>
      <c r="C101" s="18">
        <v>3113</v>
      </c>
      <c r="D101" s="175"/>
      <c r="E101" s="101"/>
      <c r="F101" s="65" t="s">
        <v>286</v>
      </c>
      <c r="G101" s="53"/>
      <c r="H101" s="236" t="s">
        <v>209</v>
      </c>
      <c r="I101" s="707"/>
      <c r="J101" s="185">
        <v>0</v>
      </c>
      <c r="K101" s="108">
        <v>538.45</v>
      </c>
      <c r="L101" s="185">
        <v>8710</v>
      </c>
    </row>
    <row r="102" spans="1:12" ht="12.75">
      <c r="A102" s="58">
        <v>926</v>
      </c>
      <c r="B102" s="18">
        <v>6121</v>
      </c>
      <c r="C102" s="18">
        <v>3111</v>
      </c>
      <c r="D102" s="175"/>
      <c r="E102" s="101"/>
      <c r="F102" s="65" t="s">
        <v>287</v>
      </c>
      <c r="G102" s="53"/>
      <c r="H102" s="96"/>
      <c r="I102" s="707"/>
      <c r="J102" s="185">
        <v>37</v>
      </c>
      <c r="K102" s="108">
        <v>36.3</v>
      </c>
      <c r="L102" s="185">
        <v>0</v>
      </c>
    </row>
    <row r="103" spans="1:12" ht="1.5" customHeight="1">
      <c r="A103" s="58"/>
      <c r="B103" s="18"/>
      <c r="C103" s="18"/>
      <c r="D103" s="99"/>
      <c r="E103" s="101"/>
      <c r="F103" s="65"/>
      <c r="G103" s="86"/>
      <c r="H103" s="104"/>
      <c r="I103" s="709"/>
      <c r="J103" s="651"/>
      <c r="K103" s="130"/>
      <c r="L103" s="186"/>
    </row>
    <row r="104" spans="1:12" ht="12.75">
      <c r="A104" s="58">
        <v>952</v>
      </c>
      <c r="B104" s="18">
        <v>3121</v>
      </c>
      <c r="C104" s="18">
        <v>3121</v>
      </c>
      <c r="D104" s="99"/>
      <c r="E104" s="101"/>
      <c r="F104" s="65" t="s">
        <v>475</v>
      </c>
      <c r="G104" s="84">
        <v>0</v>
      </c>
      <c r="H104" s="106">
        <v>200</v>
      </c>
      <c r="I104" s="185">
        <v>0</v>
      </c>
      <c r="J104" s="554"/>
      <c r="K104" s="558"/>
      <c r="L104" s="554"/>
    </row>
    <row r="105" spans="1:12" ht="1.5" customHeight="1">
      <c r="A105" s="58"/>
      <c r="B105" s="18"/>
      <c r="C105" s="18"/>
      <c r="D105" s="99"/>
      <c r="E105" s="101"/>
      <c r="F105" s="65"/>
      <c r="G105" s="53"/>
      <c r="H105" s="96"/>
      <c r="I105" s="707"/>
      <c r="J105" s="204"/>
      <c r="K105" s="132"/>
      <c r="L105" s="204"/>
    </row>
    <row r="106" spans="1:12" ht="12.75">
      <c r="A106" s="58">
        <v>971</v>
      </c>
      <c r="B106" s="400">
        <v>4216</v>
      </c>
      <c r="C106" s="400"/>
      <c r="D106" s="99"/>
      <c r="E106" s="99">
        <v>29957</v>
      </c>
      <c r="F106" s="65" t="s">
        <v>198</v>
      </c>
      <c r="G106" s="105">
        <v>634</v>
      </c>
      <c r="H106" s="106">
        <v>634</v>
      </c>
      <c r="I106" s="185">
        <v>0</v>
      </c>
      <c r="J106" s="332"/>
      <c r="K106" s="558"/>
      <c r="L106" s="554"/>
    </row>
    <row r="107" spans="1:12" ht="12.75">
      <c r="A107" s="58">
        <v>971</v>
      </c>
      <c r="B107" s="18">
        <v>6121</v>
      </c>
      <c r="C107" s="18">
        <v>2321</v>
      </c>
      <c r="D107" s="99"/>
      <c r="E107" s="101"/>
      <c r="F107" s="65" t="s">
        <v>199</v>
      </c>
      <c r="G107" s="458"/>
      <c r="H107" s="319"/>
      <c r="I107" s="710"/>
      <c r="J107" s="185">
        <v>424</v>
      </c>
      <c r="K107" s="108">
        <v>447.636</v>
      </c>
      <c r="L107" s="185">
        <v>0</v>
      </c>
    </row>
    <row r="108" spans="1:12" ht="12.75">
      <c r="A108" s="58">
        <v>971</v>
      </c>
      <c r="B108" s="18">
        <v>6121</v>
      </c>
      <c r="C108" s="18">
        <v>2321</v>
      </c>
      <c r="D108" s="99"/>
      <c r="E108" s="101">
        <v>29957</v>
      </c>
      <c r="F108" s="65" t="s">
        <v>200</v>
      </c>
      <c r="G108" s="458"/>
      <c r="H108" s="319"/>
      <c r="I108" s="710"/>
      <c r="J108" s="185">
        <v>634</v>
      </c>
      <c r="K108" s="108">
        <v>634</v>
      </c>
      <c r="L108" s="185">
        <v>0</v>
      </c>
    </row>
    <row r="109" spans="1:12" ht="12.75">
      <c r="A109" s="76">
        <v>971</v>
      </c>
      <c r="B109" s="20">
        <v>6121</v>
      </c>
      <c r="C109" s="20">
        <v>2321</v>
      </c>
      <c r="D109" s="175"/>
      <c r="E109" s="522"/>
      <c r="F109" s="66" t="s">
        <v>201</v>
      </c>
      <c r="G109" s="458"/>
      <c r="H109" s="319"/>
      <c r="I109" s="710"/>
      <c r="J109" s="186">
        <v>222</v>
      </c>
      <c r="K109" s="130">
        <v>227.143</v>
      </c>
      <c r="L109" s="185">
        <v>0</v>
      </c>
    </row>
    <row r="110" spans="1:12" ht="2.25" customHeight="1">
      <c r="A110" s="58"/>
      <c r="B110" s="18"/>
      <c r="C110" s="18"/>
      <c r="D110" s="99"/>
      <c r="E110" s="101"/>
      <c r="F110" s="65"/>
      <c r="G110" s="458"/>
      <c r="H110" s="319"/>
      <c r="I110" s="710"/>
      <c r="J110" s="185"/>
      <c r="K110" s="108"/>
      <c r="L110" s="185"/>
    </row>
    <row r="111" spans="1:12" ht="12.75">
      <c r="A111" s="58">
        <v>972</v>
      </c>
      <c r="B111" s="400">
        <v>4216</v>
      </c>
      <c r="C111" s="400"/>
      <c r="D111" s="99"/>
      <c r="E111" s="99">
        <v>29957</v>
      </c>
      <c r="F111" s="66" t="s">
        <v>68</v>
      </c>
      <c r="G111" s="105">
        <v>298</v>
      </c>
      <c r="H111" s="106">
        <v>298</v>
      </c>
      <c r="I111" s="185">
        <v>0</v>
      </c>
      <c r="J111" s="332"/>
      <c r="K111" s="558"/>
      <c r="L111" s="554"/>
    </row>
    <row r="112" spans="1:12" ht="12.75">
      <c r="A112" s="58">
        <v>972</v>
      </c>
      <c r="B112" s="18">
        <v>6121</v>
      </c>
      <c r="C112" s="18">
        <v>2310</v>
      </c>
      <c r="D112" s="99"/>
      <c r="E112" s="101"/>
      <c r="F112" s="65" t="s">
        <v>933</v>
      </c>
      <c r="G112" s="53"/>
      <c r="H112" s="96"/>
      <c r="I112" s="707"/>
      <c r="J112" s="185">
        <v>199</v>
      </c>
      <c r="K112" s="108">
        <v>198.399</v>
      </c>
      <c r="L112" s="185">
        <v>0</v>
      </c>
    </row>
    <row r="113" spans="1:12" ht="12.75">
      <c r="A113" s="58">
        <v>972</v>
      </c>
      <c r="B113" s="18">
        <v>6121</v>
      </c>
      <c r="C113" s="18">
        <v>2310</v>
      </c>
      <c r="D113" s="99"/>
      <c r="E113" s="99">
        <v>29957</v>
      </c>
      <c r="F113" s="65" t="s">
        <v>932</v>
      </c>
      <c r="G113" s="53"/>
      <c r="H113" s="96"/>
      <c r="I113" s="707"/>
      <c r="J113" s="185">
        <v>298</v>
      </c>
      <c r="K113" s="108">
        <v>298</v>
      </c>
      <c r="L113" s="185">
        <v>0</v>
      </c>
    </row>
    <row r="114" spans="1:12" ht="12.75">
      <c r="A114" s="58">
        <v>972</v>
      </c>
      <c r="B114" s="18">
        <v>6121</v>
      </c>
      <c r="C114" s="18">
        <v>2310</v>
      </c>
      <c r="D114" s="99"/>
      <c r="E114" s="101"/>
      <c r="F114" s="65" t="s">
        <v>202</v>
      </c>
      <c r="G114" s="614"/>
      <c r="H114" s="565"/>
      <c r="I114" s="711"/>
      <c r="J114" s="185">
        <v>105</v>
      </c>
      <c r="K114" s="108">
        <v>104.243</v>
      </c>
      <c r="L114" s="185">
        <v>0</v>
      </c>
    </row>
    <row r="115" spans="1:12" ht="2.25" customHeight="1">
      <c r="A115" s="47"/>
      <c r="B115" s="615"/>
      <c r="C115" s="615"/>
      <c r="D115" s="275"/>
      <c r="E115" s="616"/>
      <c r="F115" s="617"/>
      <c r="G115" s="618"/>
      <c r="H115" s="542"/>
      <c r="I115" s="712"/>
      <c r="J115" s="554"/>
      <c r="K115" s="619"/>
      <c r="L115" s="185"/>
    </row>
    <row r="116" spans="1:12" ht="12.75">
      <c r="A116" s="47">
        <v>952</v>
      </c>
      <c r="B116" s="18">
        <v>6121</v>
      </c>
      <c r="C116" s="16">
        <v>3631</v>
      </c>
      <c r="D116" s="99"/>
      <c r="E116" s="101"/>
      <c r="F116" s="65" t="s">
        <v>730</v>
      </c>
      <c r="G116" s="256" t="s">
        <v>30</v>
      </c>
      <c r="I116" s="171"/>
      <c r="J116" s="185">
        <v>0</v>
      </c>
      <c r="K116" s="108">
        <v>0</v>
      </c>
      <c r="L116" s="186">
        <v>172</v>
      </c>
    </row>
    <row r="117" spans="1:12" ht="13.5" thickBot="1">
      <c r="A117" s="58">
        <v>914</v>
      </c>
      <c r="B117" s="18">
        <v>6121</v>
      </c>
      <c r="C117" s="18">
        <v>2212</v>
      </c>
      <c r="D117" s="99"/>
      <c r="E117" s="620"/>
      <c r="F117" s="608" t="s">
        <v>980</v>
      </c>
      <c r="G117" s="53"/>
      <c r="H117" s="96" t="s">
        <v>29</v>
      </c>
      <c r="I117" s="707"/>
      <c r="J117" s="609">
        <v>0</v>
      </c>
      <c r="K117" s="613">
        <v>0</v>
      </c>
      <c r="L117" s="609">
        <v>515</v>
      </c>
    </row>
    <row r="118" spans="1:12" ht="13.5" thickBot="1">
      <c r="A118" s="23"/>
      <c r="B118" s="23"/>
      <c r="C118" s="23"/>
      <c r="D118" s="211"/>
      <c r="E118" s="211"/>
      <c r="F118" s="15" t="s">
        <v>675</v>
      </c>
      <c r="G118" s="116">
        <f>SUM(G59:G114)</f>
        <v>15374</v>
      </c>
      <c r="H118" s="433">
        <f>SUM(H60:H114)</f>
        <v>8757.278</v>
      </c>
      <c r="I118" s="116">
        <f>SUM(I60:I114)</f>
        <v>9107</v>
      </c>
      <c r="J118" s="307">
        <f>SUM(J45:J114)</f>
        <v>101125</v>
      </c>
      <c r="K118" s="643">
        <f>SUM(K45:K114)</f>
        <v>28059.602000000003</v>
      </c>
      <c r="L118" s="686">
        <f>SUM(L45:L117)</f>
        <v>31072</v>
      </c>
    </row>
    <row r="119" spans="1:12" ht="3" customHeight="1" thickBot="1">
      <c r="A119" s="23"/>
      <c r="B119" s="23"/>
      <c r="C119" s="23"/>
      <c r="D119" s="211"/>
      <c r="E119" s="211"/>
      <c r="F119" s="11"/>
      <c r="G119" s="128"/>
      <c r="H119" s="402"/>
      <c r="I119" s="128"/>
      <c r="J119" s="197"/>
      <c r="K119" s="346"/>
      <c r="L119" s="197"/>
    </row>
    <row r="120" spans="1:12" ht="13.5" thickBot="1">
      <c r="A120" s="5">
        <v>16</v>
      </c>
      <c r="B120" s="34"/>
      <c r="C120" s="34"/>
      <c r="D120" s="281"/>
      <c r="E120" s="281"/>
      <c r="F120" s="10" t="s">
        <v>817</v>
      </c>
      <c r="G120" s="77"/>
      <c r="H120" s="232"/>
      <c r="I120" s="702"/>
      <c r="J120" s="197"/>
      <c r="K120" s="120"/>
      <c r="L120" s="197"/>
    </row>
    <row r="121" spans="1:12" ht="12.75">
      <c r="A121" s="58">
        <v>313</v>
      </c>
      <c r="B121" s="8">
        <v>6119</v>
      </c>
      <c r="C121" s="8">
        <v>3635</v>
      </c>
      <c r="D121" s="101"/>
      <c r="E121" s="212"/>
      <c r="F121" s="52" t="s">
        <v>424</v>
      </c>
      <c r="G121" s="53"/>
      <c r="H121" s="96"/>
      <c r="I121" s="707"/>
      <c r="J121" s="198">
        <v>320</v>
      </c>
      <c r="K121" s="106">
        <v>149.435</v>
      </c>
      <c r="L121" s="198">
        <v>7</v>
      </c>
    </row>
    <row r="122" spans="1:12" ht="12.75">
      <c r="A122" s="58">
        <v>315</v>
      </c>
      <c r="B122" s="8">
        <v>6119</v>
      </c>
      <c r="C122" s="8">
        <v>3635</v>
      </c>
      <c r="D122" s="101"/>
      <c r="E122" s="212"/>
      <c r="F122" s="52" t="s">
        <v>130</v>
      </c>
      <c r="G122" s="53"/>
      <c r="H122" s="96"/>
      <c r="I122" s="707"/>
      <c r="J122" s="198">
        <v>20</v>
      </c>
      <c r="K122" s="106">
        <v>0</v>
      </c>
      <c r="L122" s="198">
        <v>0</v>
      </c>
    </row>
    <row r="123" spans="1:12" ht="12.75">
      <c r="A123" s="58">
        <v>317</v>
      </c>
      <c r="B123" s="8">
        <v>6119</v>
      </c>
      <c r="C123" s="8">
        <v>3635</v>
      </c>
      <c r="D123" s="101"/>
      <c r="E123" s="212"/>
      <c r="F123" s="52" t="s">
        <v>753</v>
      </c>
      <c r="G123" s="53"/>
      <c r="H123" s="96"/>
      <c r="I123" s="707"/>
      <c r="J123" s="194">
        <v>80</v>
      </c>
      <c r="K123" s="106">
        <v>0</v>
      </c>
      <c r="L123" s="198">
        <v>70</v>
      </c>
    </row>
    <row r="124" spans="1:12" ht="12.75">
      <c r="A124" s="58">
        <v>319</v>
      </c>
      <c r="B124" s="8">
        <v>6119</v>
      </c>
      <c r="C124" s="8">
        <v>3635</v>
      </c>
      <c r="D124" s="101"/>
      <c r="E124" s="212"/>
      <c r="F124" s="52" t="s">
        <v>754</v>
      </c>
      <c r="G124" s="53"/>
      <c r="H124" s="96"/>
      <c r="I124" s="707"/>
      <c r="J124" s="194">
        <v>139</v>
      </c>
      <c r="K124" s="106">
        <v>52.506</v>
      </c>
      <c r="L124" s="194">
        <v>0</v>
      </c>
    </row>
    <row r="125" spans="1:12" ht="12.75">
      <c r="A125" s="58">
        <v>348</v>
      </c>
      <c r="B125" s="8">
        <v>6119</v>
      </c>
      <c r="C125" s="8">
        <v>3635</v>
      </c>
      <c r="D125" s="101"/>
      <c r="E125" s="212"/>
      <c r="F125" s="42" t="s">
        <v>756</v>
      </c>
      <c r="G125" s="53"/>
      <c r="H125" s="96"/>
      <c r="I125" s="707"/>
      <c r="J125" s="194">
        <v>177</v>
      </c>
      <c r="K125" s="106">
        <v>21.006</v>
      </c>
      <c r="L125" s="194">
        <v>0</v>
      </c>
    </row>
    <row r="126" spans="1:12" ht="12.75">
      <c r="A126" s="76">
        <v>350</v>
      </c>
      <c r="B126" s="521">
        <v>6119</v>
      </c>
      <c r="C126" s="521">
        <v>3635</v>
      </c>
      <c r="D126" s="522"/>
      <c r="E126" s="523"/>
      <c r="F126" s="52" t="s">
        <v>760</v>
      </c>
      <c r="G126" s="53"/>
      <c r="H126" s="96"/>
      <c r="I126" s="111"/>
      <c r="J126" s="194">
        <v>800</v>
      </c>
      <c r="K126" s="106">
        <v>258.9</v>
      </c>
      <c r="L126" s="194">
        <v>0</v>
      </c>
    </row>
    <row r="127" spans="1:12" ht="13.5" thickBot="1">
      <c r="A127" s="58">
        <v>351</v>
      </c>
      <c r="B127" s="50">
        <v>6119</v>
      </c>
      <c r="C127" s="50">
        <v>3635</v>
      </c>
      <c r="D127" s="101"/>
      <c r="E127" s="212"/>
      <c r="F127" s="125" t="s">
        <v>43</v>
      </c>
      <c r="G127" s="53"/>
      <c r="H127" s="96"/>
      <c r="I127" s="111"/>
      <c r="J127" s="198">
        <v>79</v>
      </c>
      <c r="K127" s="121">
        <v>78.65</v>
      </c>
      <c r="L127" s="198">
        <v>0</v>
      </c>
    </row>
    <row r="128" spans="1:12" ht="13.5" thickBot="1">
      <c r="A128" s="23"/>
      <c r="B128" s="23"/>
      <c r="C128" s="23"/>
      <c r="D128" s="211"/>
      <c r="E128" s="211"/>
      <c r="F128" s="15" t="s">
        <v>642</v>
      </c>
      <c r="G128" s="116"/>
      <c r="H128" s="131"/>
      <c r="I128" s="336"/>
      <c r="J128" s="191">
        <f>SUM(J121:J127)</f>
        <v>1615</v>
      </c>
      <c r="K128" s="308">
        <f>SUM(K121:K127)</f>
        <v>560.497</v>
      </c>
      <c r="L128" s="672">
        <f>SUM(L121:L127)</f>
        <v>77</v>
      </c>
    </row>
    <row r="129" spans="1:12" ht="3.75" customHeight="1" thickBot="1">
      <c r="A129" s="23"/>
      <c r="B129" s="23"/>
      <c r="C129" s="23"/>
      <c r="D129" s="211"/>
      <c r="E129" s="211"/>
      <c r="F129" s="11"/>
      <c r="G129" s="128"/>
      <c r="H129" s="120"/>
      <c r="I129" s="128"/>
      <c r="J129" s="197"/>
      <c r="K129" s="120"/>
      <c r="L129" s="197"/>
    </row>
    <row r="130" spans="1:12" ht="13.5" thickBot="1">
      <c r="A130" s="5">
        <v>17</v>
      </c>
      <c r="B130" s="34"/>
      <c r="C130" s="34"/>
      <c r="D130" s="281"/>
      <c r="E130" s="281"/>
      <c r="F130" s="10" t="s">
        <v>650</v>
      </c>
      <c r="G130" s="77"/>
      <c r="H130" s="232"/>
      <c r="I130" s="702"/>
      <c r="J130" s="197"/>
      <c r="K130" s="120"/>
      <c r="L130" s="197"/>
    </row>
    <row r="131" spans="1:12" ht="12.75">
      <c r="A131" s="73">
        <v>480</v>
      </c>
      <c r="B131" s="344">
        <v>6353</v>
      </c>
      <c r="C131" s="344">
        <v>3111</v>
      </c>
      <c r="D131" s="100"/>
      <c r="E131" s="100"/>
      <c r="F131" s="67" t="s">
        <v>949</v>
      </c>
      <c r="G131" s="69"/>
      <c r="H131" s="110"/>
      <c r="I131" s="69"/>
      <c r="J131" s="193">
        <v>100</v>
      </c>
      <c r="K131" s="107">
        <v>89.15</v>
      </c>
      <c r="L131" s="193">
        <v>0</v>
      </c>
    </row>
    <row r="132" spans="1:12" ht="12.75">
      <c r="A132" s="73">
        <v>484</v>
      </c>
      <c r="B132" s="344">
        <v>6353</v>
      </c>
      <c r="C132" s="344">
        <v>3111</v>
      </c>
      <c r="D132" s="100"/>
      <c r="E132" s="100"/>
      <c r="F132" s="67" t="s">
        <v>528</v>
      </c>
      <c r="G132" s="69"/>
      <c r="H132" s="110"/>
      <c r="I132" s="69"/>
      <c r="J132" s="193">
        <v>250</v>
      </c>
      <c r="K132" s="107">
        <v>191.709</v>
      </c>
      <c r="L132" s="193">
        <v>0</v>
      </c>
    </row>
    <row r="133" spans="1:12" ht="12.75">
      <c r="A133" s="73">
        <v>478</v>
      </c>
      <c r="B133" s="344">
        <v>6353</v>
      </c>
      <c r="C133" s="344">
        <v>3111</v>
      </c>
      <c r="D133" s="100"/>
      <c r="E133" s="100"/>
      <c r="F133" s="67" t="s">
        <v>802</v>
      </c>
      <c r="G133" s="69"/>
      <c r="H133" s="110"/>
      <c r="I133" s="69"/>
      <c r="J133" s="193">
        <v>0</v>
      </c>
      <c r="K133" s="107">
        <v>0</v>
      </c>
      <c r="L133" s="193">
        <v>200</v>
      </c>
    </row>
    <row r="134" spans="1:12" ht="12.75">
      <c r="A134" s="73">
        <v>482</v>
      </c>
      <c r="B134" s="344">
        <v>6353</v>
      </c>
      <c r="C134" s="344">
        <v>3111</v>
      </c>
      <c r="D134" s="100"/>
      <c r="E134" s="100"/>
      <c r="F134" s="67" t="s">
        <v>803</v>
      </c>
      <c r="G134" s="69"/>
      <c r="H134" s="110"/>
      <c r="I134" s="69"/>
      <c r="J134" s="193">
        <v>0</v>
      </c>
      <c r="K134" s="107">
        <v>0</v>
      </c>
      <c r="L134" s="193">
        <v>100</v>
      </c>
    </row>
    <row r="135" spans="1:12" ht="12.75">
      <c r="A135" s="73">
        <v>487</v>
      </c>
      <c r="B135" s="344">
        <v>6122</v>
      </c>
      <c r="C135" s="344">
        <v>3113</v>
      </c>
      <c r="D135" s="100"/>
      <c r="E135" s="100"/>
      <c r="F135" s="67" t="s">
        <v>1001</v>
      </c>
      <c r="G135" s="69"/>
      <c r="H135" s="110" t="s">
        <v>29</v>
      </c>
      <c r="I135" s="69"/>
      <c r="J135" s="193">
        <v>0</v>
      </c>
      <c r="K135" s="107">
        <v>0</v>
      </c>
      <c r="L135" s="193">
        <v>246</v>
      </c>
    </row>
    <row r="136" spans="1:12" ht="12.75">
      <c r="A136" s="73">
        <v>582</v>
      </c>
      <c r="B136" s="344">
        <v>6321</v>
      </c>
      <c r="C136" s="344">
        <v>4329</v>
      </c>
      <c r="D136" s="100"/>
      <c r="E136" s="100"/>
      <c r="F136" s="67" t="s">
        <v>1049</v>
      </c>
      <c r="G136" s="69"/>
      <c r="H136" s="110"/>
      <c r="I136" s="69"/>
      <c r="J136" s="193">
        <v>50</v>
      </c>
      <c r="K136" s="107">
        <v>0</v>
      </c>
      <c r="L136" s="193">
        <v>0</v>
      </c>
    </row>
    <row r="137" spans="1:12" ht="13.5" thickBot="1">
      <c r="A137" s="73"/>
      <c r="B137" s="73"/>
      <c r="C137" s="73"/>
      <c r="D137" s="212"/>
      <c r="E137" s="212" t="s">
        <v>316</v>
      </c>
      <c r="F137" s="65" t="s">
        <v>530</v>
      </c>
      <c r="G137" s="69"/>
      <c r="H137" s="110"/>
      <c r="I137" s="69"/>
      <c r="J137" s="194">
        <f>SUM(J131:J136)</f>
        <v>400</v>
      </c>
      <c r="K137" s="108">
        <f>SUM(K131:K136)</f>
        <v>280.85900000000004</v>
      </c>
      <c r="L137" s="194">
        <f>SUM(L131:L136)</f>
        <v>546</v>
      </c>
    </row>
    <row r="138" spans="1:12" ht="13.5" thickBot="1">
      <c r="A138" s="23"/>
      <c r="B138" s="23"/>
      <c r="C138" s="23"/>
      <c r="D138" s="211"/>
      <c r="E138" s="211"/>
      <c r="F138" s="228" t="s">
        <v>531</v>
      </c>
      <c r="G138" s="329"/>
      <c r="H138" s="131"/>
      <c r="I138" s="329"/>
      <c r="J138" s="336">
        <f>SUM(J137)</f>
        <v>400</v>
      </c>
      <c r="K138" s="131">
        <f>SUM(K137)</f>
        <v>280.85900000000004</v>
      </c>
      <c r="L138" s="672">
        <f>SUM(L137)</f>
        <v>546</v>
      </c>
    </row>
    <row r="139" spans="1:12" ht="3.75" customHeight="1" thickBot="1">
      <c r="A139" s="23"/>
      <c r="B139" s="23"/>
      <c r="C139" s="23"/>
      <c r="D139" s="211"/>
      <c r="E139" s="211"/>
      <c r="F139" s="11"/>
      <c r="G139" s="128"/>
      <c r="H139" s="120"/>
      <c r="I139" s="197"/>
      <c r="J139" s="197"/>
      <c r="K139" s="120"/>
      <c r="L139" s="197"/>
    </row>
    <row r="140" spans="1:12" ht="13.5" thickBot="1">
      <c r="A140" s="5">
        <v>18</v>
      </c>
      <c r="B140" s="34"/>
      <c r="C140" s="34"/>
      <c r="D140" s="281"/>
      <c r="E140" s="281"/>
      <c r="F140" s="10" t="s">
        <v>654</v>
      </c>
      <c r="G140" s="1"/>
      <c r="H140" s="120"/>
      <c r="I140" s="197"/>
      <c r="J140" s="128"/>
      <c r="K140" s="120"/>
      <c r="L140" s="197"/>
    </row>
    <row r="141" spans="1:12" ht="12.75">
      <c r="A141" s="181">
        <v>901</v>
      </c>
      <c r="B141" s="181">
        <v>4216</v>
      </c>
      <c r="C141" s="181"/>
      <c r="D141" s="276" t="s">
        <v>655</v>
      </c>
      <c r="E141" s="276">
        <v>17870</v>
      </c>
      <c r="F141" s="331" t="s">
        <v>747</v>
      </c>
      <c r="G141" s="193">
        <v>3932.1</v>
      </c>
      <c r="H141" s="107">
        <v>3932.089</v>
      </c>
      <c r="I141" s="193">
        <v>0</v>
      </c>
      <c r="J141" s="128"/>
      <c r="K141" s="120"/>
      <c r="L141" s="197"/>
    </row>
    <row r="142" spans="1:12" ht="12.75">
      <c r="A142" s="344">
        <v>901</v>
      </c>
      <c r="B142" s="344">
        <v>4216</v>
      </c>
      <c r="C142" s="344"/>
      <c r="D142" s="100" t="s">
        <v>656</v>
      </c>
      <c r="E142" s="100">
        <v>17871</v>
      </c>
      <c r="F142" s="164" t="s">
        <v>748</v>
      </c>
      <c r="G142" s="193">
        <v>22281.85</v>
      </c>
      <c r="H142" s="107">
        <v>22281.847</v>
      </c>
      <c r="I142" s="193">
        <v>0</v>
      </c>
      <c r="J142" s="128"/>
      <c r="K142" s="120"/>
      <c r="L142" s="197"/>
    </row>
    <row r="143" spans="1:12" ht="12.75">
      <c r="A143" s="512">
        <v>901</v>
      </c>
      <c r="B143" s="512">
        <v>6121</v>
      </c>
      <c r="C143" s="512">
        <v>3322</v>
      </c>
      <c r="D143" s="276"/>
      <c r="E143" s="276"/>
      <c r="F143" s="157" t="s">
        <v>31</v>
      </c>
      <c r="G143" s="333"/>
      <c r="H143" s="110"/>
      <c r="I143" s="411"/>
      <c r="J143" s="229">
        <v>112</v>
      </c>
      <c r="K143" s="107">
        <v>111.063</v>
      </c>
      <c r="L143" s="193">
        <v>214</v>
      </c>
    </row>
    <row r="144" spans="1:12" ht="12.75">
      <c r="A144" s="512">
        <v>901</v>
      </c>
      <c r="B144" s="512">
        <v>6121</v>
      </c>
      <c r="C144" s="512">
        <v>3322</v>
      </c>
      <c r="D144" s="276"/>
      <c r="E144" s="276"/>
      <c r="F144" s="157" t="s">
        <v>1058</v>
      </c>
      <c r="G144" s="333"/>
      <c r="H144" s="110"/>
      <c r="I144" s="411"/>
      <c r="J144" s="229">
        <v>0</v>
      </c>
      <c r="K144" s="107">
        <v>0</v>
      </c>
      <c r="L144" s="193">
        <v>1337</v>
      </c>
    </row>
    <row r="145" spans="1:12" ht="12.75">
      <c r="A145" s="512">
        <v>901</v>
      </c>
      <c r="B145" s="512">
        <v>6125</v>
      </c>
      <c r="C145" s="512">
        <v>3322</v>
      </c>
      <c r="D145" s="276"/>
      <c r="E145" s="276"/>
      <c r="F145" s="157" t="s">
        <v>1059</v>
      </c>
      <c r="G145" s="333"/>
      <c r="H145" s="110"/>
      <c r="I145" s="333"/>
      <c r="J145" s="229">
        <v>0</v>
      </c>
      <c r="K145" s="107">
        <v>0</v>
      </c>
      <c r="L145" s="193">
        <v>484</v>
      </c>
    </row>
    <row r="146" spans="1:12" ht="12.75">
      <c r="A146" s="512">
        <v>901</v>
      </c>
      <c r="B146" s="512">
        <v>6122</v>
      </c>
      <c r="C146" s="512">
        <v>3322</v>
      </c>
      <c r="D146" s="276"/>
      <c r="E146" s="276"/>
      <c r="F146" s="157" t="s">
        <v>875</v>
      </c>
      <c r="G146" s="333"/>
      <c r="H146" s="110"/>
      <c r="I146" s="333"/>
      <c r="J146" s="229">
        <v>0</v>
      </c>
      <c r="K146" s="107">
        <v>0</v>
      </c>
      <c r="L146" s="193">
        <v>1996.5</v>
      </c>
    </row>
    <row r="147" spans="1:12" ht="12.75">
      <c r="A147" s="512">
        <v>901</v>
      </c>
      <c r="B147" s="512">
        <v>6122</v>
      </c>
      <c r="C147" s="512">
        <v>3322</v>
      </c>
      <c r="D147" s="276"/>
      <c r="E147" s="276"/>
      <c r="F147" s="157" t="s">
        <v>876</v>
      </c>
      <c r="G147" s="333"/>
      <c r="H147" s="110"/>
      <c r="I147" s="333"/>
      <c r="J147" s="229">
        <v>0</v>
      </c>
      <c r="K147" s="107">
        <v>0</v>
      </c>
      <c r="L147" s="193">
        <v>1811.37</v>
      </c>
    </row>
    <row r="148" spans="1:12" ht="12.75">
      <c r="A148" s="181">
        <v>901</v>
      </c>
      <c r="B148" s="181">
        <v>6121</v>
      </c>
      <c r="C148" s="181">
        <v>3322</v>
      </c>
      <c r="D148" s="276" t="s">
        <v>655</v>
      </c>
      <c r="E148" s="276">
        <v>17870</v>
      </c>
      <c r="F148" s="331" t="s">
        <v>653</v>
      </c>
      <c r="G148" s="1"/>
      <c r="H148" s="120"/>
      <c r="I148" s="197"/>
      <c r="J148" s="193">
        <v>3931</v>
      </c>
      <c r="K148" s="107">
        <v>4197.681</v>
      </c>
      <c r="L148" s="193">
        <v>0</v>
      </c>
    </row>
    <row r="149" spans="1:12" ht="12.75">
      <c r="A149" s="325">
        <v>901</v>
      </c>
      <c r="B149" s="325">
        <v>6121</v>
      </c>
      <c r="C149" s="325">
        <v>3322</v>
      </c>
      <c r="D149" s="100" t="s">
        <v>656</v>
      </c>
      <c r="E149" s="100">
        <v>17871</v>
      </c>
      <c r="F149" s="164" t="s">
        <v>652</v>
      </c>
      <c r="G149" s="1"/>
      <c r="H149" s="120"/>
      <c r="I149" s="197"/>
      <c r="J149" s="193">
        <v>22275.74</v>
      </c>
      <c r="K149" s="107">
        <v>23786.874</v>
      </c>
      <c r="L149" s="193">
        <v>0</v>
      </c>
    </row>
    <row r="150" spans="1:12" ht="12.75">
      <c r="A150" s="325">
        <v>901</v>
      </c>
      <c r="B150" s="325">
        <v>6127</v>
      </c>
      <c r="C150" s="325">
        <v>3322</v>
      </c>
      <c r="D150" s="100" t="s">
        <v>655</v>
      </c>
      <c r="E150" s="100">
        <v>17870</v>
      </c>
      <c r="F150" s="45" t="s">
        <v>488</v>
      </c>
      <c r="G150" s="1"/>
      <c r="H150" s="120"/>
      <c r="I150" s="197"/>
      <c r="J150" s="251">
        <v>1.089</v>
      </c>
      <c r="K150" s="136">
        <v>1.089</v>
      </c>
      <c r="L150" s="251">
        <v>0</v>
      </c>
    </row>
    <row r="151" spans="1:12" ht="12.75">
      <c r="A151" s="325">
        <v>901</v>
      </c>
      <c r="B151" s="325">
        <v>6127</v>
      </c>
      <c r="C151" s="325">
        <v>3322</v>
      </c>
      <c r="D151" s="100" t="s">
        <v>656</v>
      </c>
      <c r="E151" s="100">
        <v>17871</v>
      </c>
      <c r="F151" s="40" t="s">
        <v>484</v>
      </c>
      <c r="G151" s="1"/>
      <c r="H151" s="120"/>
      <c r="I151" s="197"/>
      <c r="J151" s="251">
        <v>6.171</v>
      </c>
      <c r="K151" s="136">
        <v>6.171</v>
      </c>
      <c r="L151" s="251">
        <v>0</v>
      </c>
    </row>
    <row r="152" spans="1:12" ht="13.5" thickBot="1">
      <c r="A152" s="73">
        <v>901</v>
      </c>
      <c r="B152" s="325"/>
      <c r="C152" s="325"/>
      <c r="D152" s="100"/>
      <c r="E152" s="100"/>
      <c r="F152" s="66" t="s">
        <v>651</v>
      </c>
      <c r="G152" s="353">
        <f>SUM(G141:G149)</f>
        <v>26213.949999999997</v>
      </c>
      <c r="H152" s="130">
        <f>SUM(H141:H149)</f>
        <v>26213.936</v>
      </c>
      <c r="I152" s="353">
        <f>SUM(I141:I149)</f>
        <v>0</v>
      </c>
      <c r="J152" s="353">
        <f>SUM(J143:J151)</f>
        <v>26326</v>
      </c>
      <c r="K152" s="130">
        <f>SUM(K143:K151)</f>
        <v>28102.877999999997</v>
      </c>
      <c r="L152" s="353">
        <f>SUM(L143:L151)</f>
        <v>5842.87</v>
      </c>
    </row>
    <row r="153" spans="1:12" ht="13.5" thickBot="1">
      <c r="A153" s="327"/>
      <c r="B153" s="327"/>
      <c r="C153" s="327"/>
      <c r="D153" s="213"/>
      <c r="E153" s="213"/>
      <c r="F153" s="228" t="s">
        <v>662</v>
      </c>
      <c r="G153" s="403">
        <f aca="true" t="shared" si="0" ref="G153:L153">SUM(G152)</f>
        <v>26213.949999999997</v>
      </c>
      <c r="H153" s="131">
        <f t="shared" si="0"/>
        <v>26213.936</v>
      </c>
      <c r="I153" s="329">
        <f t="shared" si="0"/>
        <v>0</v>
      </c>
      <c r="J153" s="329">
        <f t="shared" si="0"/>
        <v>26326</v>
      </c>
      <c r="K153" s="131">
        <f t="shared" si="0"/>
        <v>28102.877999999997</v>
      </c>
      <c r="L153" s="672">
        <f t="shared" si="0"/>
        <v>5842.87</v>
      </c>
    </row>
    <row r="154" spans="8:12" ht="4.5" customHeight="1" thickBot="1">
      <c r="H154" s="92"/>
      <c r="I154" s="335"/>
      <c r="L154" s="111"/>
    </row>
    <row r="155" spans="6:12" ht="13.5" thickBot="1">
      <c r="F155" s="330" t="s">
        <v>585</v>
      </c>
      <c r="G155" s="457">
        <f>SUM(G153+G128+G118+G27+G14+G42+G19)</f>
        <v>43024.95</v>
      </c>
      <c r="H155" s="498">
        <f>SUM(H153+H128+H118+H27+H14+H42+H19+H33)</f>
        <v>36405.039</v>
      </c>
      <c r="I155" s="713">
        <f>SUM(I153+I128+I118+I27+I33+I14+I42+I19)</f>
        <v>12025</v>
      </c>
      <c r="J155" s="644">
        <f>SUM(J153+J128+J118+J27+J14+J42+J138+J33+J19)</f>
        <v>138070</v>
      </c>
      <c r="K155" s="645">
        <f>SUM(K153+K128+K118+K27+K14+K42+K138+K33+K19)</f>
        <v>62641.011999999995</v>
      </c>
      <c r="L155" s="687">
        <f>SUM(L153+L128+L118+L27+L14+L42+L138+L33+L19)</f>
        <v>39728.87</v>
      </c>
    </row>
    <row r="156" ht="12.75">
      <c r="J156" s="7"/>
    </row>
  </sheetData>
  <sheetProtection/>
  <printOptions horizontalCentered="1"/>
  <pageMargins left="0" right="0" top="0.35433070866141736" bottom="0.1968503937007874" header="0" footer="0.11811023622047245"/>
  <pageSetup horizontalDpi="600" verticalDpi="600" orientation="portrait" paperSize="9" r:id="rId1"/>
  <headerFooter alignWithMargins="0">
    <oddHeader>&amp;CRozpočet 2015
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5.75390625" style="0" customWidth="1"/>
    <col min="2" max="2" width="54.625" style="0" bestFit="1" customWidth="1"/>
    <col min="3" max="3" width="13.625" style="0" bestFit="1" customWidth="1"/>
    <col min="4" max="4" width="10.125" style="0" bestFit="1" customWidth="1"/>
    <col min="5" max="5" width="12.875" style="0" customWidth="1"/>
    <col min="6" max="6" width="2.00390625" style="0" bestFit="1" customWidth="1"/>
  </cols>
  <sheetData>
    <row r="1" spans="2:4" ht="18.75" thickBot="1">
      <c r="B1" s="140" t="s">
        <v>595</v>
      </c>
      <c r="C1" s="141"/>
      <c r="D1" s="141"/>
    </row>
    <row r="2" spans="3:5" ht="13.5" thickBot="1">
      <c r="C2" s="141"/>
      <c r="D2" s="141"/>
      <c r="E2" s="1"/>
    </row>
    <row r="3" spans="1:6" ht="13.5" thickBot="1">
      <c r="A3" s="89" t="s">
        <v>560</v>
      </c>
      <c r="B3" s="345" t="s">
        <v>346</v>
      </c>
      <c r="C3" s="88" t="s">
        <v>561</v>
      </c>
      <c r="D3" s="88" t="s">
        <v>562</v>
      </c>
      <c r="E3" s="34" t="s">
        <v>951</v>
      </c>
      <c r="F3" s="23"/>
    </row>
    <row r="4" spans="1:6" ht="14.25">
      <c r="A4" s="379">
        <v>8113</v>
      </c>
      <c r="B4" s="383" t="s">
        <v>1035</v>
      </c>
      <c r="C4" s="388">
        <v>0</v>
      </c>
      <c r="D4" s="385">
        <v>0</v>
      </c>
      <c r="E4" s="388">
        <v>0</v>
      </c>
      <c r="F4" s="23"/>
    </row>
    <row r="5" spans="1:6" ht="14.25">
      <c r="A5" s="380">
        <v>8114</v>
      </c>
      <c r="B5" s="384" t="s">
        <v>1036</v>
      </c>
      <c r="C5" s="389">
        <v>0</v>
      </c>
      <c r="D5" s="385">
        <v>0</v>
      </c>
      <c r="E5" s="389">
        <v>0</v>
      </c>
      <c r="F5" s="23"/>
    </row>
    <row r="6" spans="1:6" ht="14.25">
      <c r="A6" s="381">
        <v>8115</v>
      </c>
      <c r="B6" s="71" t="s">
        <v>604</v>
      </c>
      <c r="C6" s="389">
        <v>51164</v>
      </c>
      <c r="D6" s="386">
        <v>-8715.349</v>
      </c>
      <c r="E6" s="389">
        <v>0</v>
      </c>
      <c r="F6" s="142"/>
    </row>
    <row r="7" spans="1:6" ht="14.25">
      <c r="A7" s="382">
        <v>8123</v>
      </c>
      <c r="B7" s="72" t="s">
        <v>851</v>
      </c>
      <c r="C7" s="389">
        <v>22000</v>
      </c>
      <c r="D7" s="387">
        <v>7601.683</v>
      </c>
      <c r="E7" s="389">
        <v>0</v>
      </c>
      <c r="F7" s="142"/>
    </row>
    <row r="8" spans="1:6" ht="14.25">
      <c r="A8" s="382">
        <v>8124</v>
      </c>
      <c r="B8" s="72" t="s">
        <v>1037</v>
      </c>
      <c r="C8" s="389">
        <v>-8200</v>
      </c>
      <c r="D8" s="387">
        <v>-6150</v>
      </c>
      <c r="E8" s="389">
        <v>-11128</v>
      </c>
      <c r="F8" s="417"/>
    </row>
    <row r="9" spans="1:6" ht="15" thickBot="1">
      <c r="A9" s="382">
        <v>8901</v>
      </c>
      <c r="B9" s="72" t="s">
        <v>1054</v>
      </c>
      <c r="C9" s="389">
        <v>0</v>
      </c>
      <c r="D9" s="387">
        <v>287.4</v>
      </c>
      <c r="E9" s="389">
        <v>0</v>
      </c>
      <c r="F9" s="143"/>
    </row>
    <row r="10" spans="1:6" ht="16.5" thickBot="1">
      <c r="A10" s="397"/>
      <c r="B10" s="398" t="s">
        <v>594</v>
      </c>
      <c r="C10" s="399">
        <f>SUM(C4:C9)</f>
        <v>64964</v>
      </c>
      <c r="D10" s="452">
        <f>SUM(D4:D9)</f>
        <v>-6976.2660000000005</v>
      </c>
      <c r="E10" s="606">
        <f>SUM(E4:E9)</f>
        <v>-11128</v>
      </c>
      <c r="F10" s="144"/>
    </row>
    <row r="11" spans="3:5" ht="12.75">
      <c r="C11" s="7"/>
      <c r="E11" s="1"/>
    </row>
  </sheetData>
  <sheetProtection/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&amp;CFinancování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</dc:creator>
  <cp:keywords/>
  <dc:description/>
  <cp:lastModifiedBy>fin08</cp:lastModifiedBy>
  <cp:lastPrinted>2014-11-27T09:22:53Z</cp:lastPrinted>
  <dcterms:created xsi:type="dcterms:W3CDTF">2003-11-20T14:31:25Z</dcterms:created>
  <dcterms:modified xsi:type="dcterms:W3CDTF">2014-12-02T07:32:03Z</dcterms:modified>
  <cp:category/>
  <cp:version/>
  <cp:contentType/>
  <cp:contentStatus/>
</cp:coreProperties>
</file>